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2120" windowHeight="9120" tabRatio="599" firstSheet="44" activeTab="48"/>
  </bookViews>
  <sheets>
    <sheet name="ТГ 1" sheetId="1" r:id="rId1"/>
    <sheet name="ТГ 2" sheetId="2" r:id="rId2"/>
    <sheet name="яч 3 сн" sheetId="3" r:id="rId3"/>
    <sheet name="яч 6 сн" sheetId="4" r:id="rId4"/>
    <sheet name="яч 7 сн" sheetId="5" r:id="rId5"/>
    <sheet name="яч 8 сн" sheetId="6" r:id="rId6"/>
    <sheet name="яч 9 сн" sheetId="7" r:id="rId7"/>
    <sheet name="яч 10 сн" sheetId="8" r:id="rId8"/>
    <sheet name="яч 11 сн" sheetId="9" r:id="rId9"/>
    <sheet name="яч 40 сн " sheetId="10" r:id="rId10"/>
    <sheet name="яч 41 сн" sheetId="11" r:id="rId11"/>
    <sheet name="яч 42 сн" sheetId="12" r:id="rId12"/>
    <sheet name="яч 43 сн" sheetId="13" r:id="rId13"/>
    <sheet name="яч 44 сн" sheetId="14" r:id="rId14"/>
    <sheet name="яч 47 сн" sheetId="15" r:id="rId15"/>
    <sheet name="яч 49 сн" sheetId="16" r:id="rId16"/>
    <sheet name="яч 50 сн" sheetId="17" r:id="rId17"/>
    <sheet name="яч 53 сн" sheetId="18" r:id="rId18"/>
    <sheet name="яч 55 сн" sheetId="19" r:id="rId19"/>
    <sheet name="яч 56 сн" sheetId="20" r:id="rId20"/>
    <sheet name="яч 59 сн" sheetId="21" r:id="rId21"/>
    <sheet name="яч 60 сн" sheetId="22" r:id="rId22"/>
    <sheet name="яч 61 сн" sheetId="23" r:id="rId23"/>
    <sheet name="яч 62" sheetId="24" r:id="rId24"/>
    <sheet name="яч 63 сн" sheetId="25" r:id="rId25"/>
    <sheet name="яч 64 сн" sheetId="26" r:id="rId26"/>
    <sheet name="яч 66 сн" sheetId="27" r:id="rId27"/>
    <sheet name="тр_2 прием" sheetId="28" r:id="rId28"/>
    <sheet name="тр_3 прием" sheetId="29" r:id="rId29"/>
    <sheet name="тр_4 прием" sheetId="30" r:id="rId30"/>
    <sheet name="тр_2 отдача" sheetId="31" r:id="rId31"/>
    <sheet name="тр_3 отдача" sheetId="32" r:id="rId32"/>
    <sheet name="тр_4 отдача" sheetId="33" r:id="rId33"/>
    <sheet name="ф 108 поселок" sheetId="34" r:id="rId34"/>
    <sheet name="ф 117 поселок" sheetId="35" r:id="rId35"/>
    <sheet name="ф 119 поселок" sheetId="36" r:id="rId36"/>
    <sheet name="ф 137 поселок" sheetId="37" r:id="rId37"/>
    <sheet name="ф 139 поселок" sheetId="38" r:id="rId38"/>
    <sheet name="ф 150 поселок" sheetId="39" r:id="rId39"/>
    <sheet name="ф 104 ТРС" sheetId="40" r:id="rId40"/>
    <sheet name="ф 147 ТРС" sheetId="41" r:id="rId41"/>
    <sheet name="яч 102 Лазурь" sheetId="42" r:id="rId42"/>
    <sheet name="яч 153 Лазурь" sheetId="43" r:id="rId43"/>
    <sheet name="сум тр_ры прием" sheetId="44" r:id="rId44"/>
    <sheet name="сум ТГ1+ТГ2" sheetId="45" r:id="rId45"/>
    <sheet name="сум субабоненты" sheetId="46" r:id="rId46"/>
    <sheet name="сум СН ТЭЦ" sheetId="47" r:id="rId47"/>
    <sheet name="сум ТГ1+ТГ2-СН" sheetId="48" r:id="rId48"/>
    <sheet name="сум З-С" sheetId="49" r:id="rId49"/>
    <sheet name="сум З+С" sheetId="50" r:id="rId50"/>
    <sheet name="Лист1" sheetId="51" r:id="rId51"/>
  </sheets>
  <definedNames>
    <definedName name="_xlnm.Print_Area" localSheetId="0">'ТГ 1'!$A$1:$L$57</definedName>
    <definedName name="_xlnm.Print_Area" localSheetId="1">'ТГ 2'!$A$1:$L$57</definedName>
    <definedName name="_xlnm.Print_Area" localSheetId="30">'тр_2 отдача'!$A$1:$L$57</definedName>
    <definedName name="_xlnm.Print_Area" localSheetId="27">'тр_2 прием'!#REF!</definedName>
    <definedName name="_xlnm.Print_Area" localSheetId="31">'тр_3 отдача'!$A$1:$L$57</definedName>
    <definedName name="_xlnm.Print_Area" localSheetId="28">'тр_3 прием'!$A$1:$L$57</definedName>
    <definedName name="_xlnm.Print_Area" localSheetId="32">'тр_4 отдача'!$A$1:$L$57</definedName>
    <definedName name="_xlnm.Print_Area" localSheetId="29">'тр_4 прием'!$A$1:$L$57</definedName>
    <definedName name="_xlnm.Print_Area" localSheetId="39">'ф 104 ТРС'!$A$1:$L$55</definedName>
    <definedName name="_xlnm.Print_Area" localSheetId="33">'ф 108 поселок'!$A$1:$L$57</definedName>
    <definedName name="_xlnm.Print_Area" localSheetId="34">'ф 117 поселок'!$A$1:$L$57</definedName>
    <definedName name="_xlnm.Print_Area" localSheetId="35">'ф 119 поселок'!$A$1:$L$57</definedName>
    <definedName name="_xlnm.Print_Area" localSheetId="36">'ф 137 поселок'!$A$1:$L$57</definedName>
    <definedName name="_xlnm.Print_Area" localSheetId="37">'ф 139 поселок'!$A$1:$L$57</definedName>
    <definedName name="_xlnm.Print_Area" localSheetId="40">'ф 147 ТРС'!$A$1:$L$55</definedName>
    <definedName name="_xlnm.Print_Area" localSheetId="38">'ф 150 поселок'!$A$1:$L$57</definedName>
    <definedName name="_xlnm.Print_Area" localSheetId="7">'яч 10 сн'!$A$1:$L$57</definedName>
    <definedName name="_xlnm.Print_Area" localSheetId="41">'яч 102 Лазурь'!$A$1:$L$57</definedName>
    <definedName name="_xlnm.Print_Area" localSheetId="8">'яч 11 сн'!$A$1:$L$57</definedName>
    <definedName name="_xlnm.Print_Area" localSheetId="42">'яч 153 Лазурь'!$A$1:$L$57</definedName>
    <definedName name="_xlnm.Print_Area" localSheetId="2">'яч 3 сн'!$A$1:$L$57</definedName>
    <definedName name="_xlnm.Print_Area" localSheetId="9">'яч 40 сн '!$A$1:$L$57</definedName>
    <definedName name="_xlnm.Print_Area" localSheetId="10">'яч 41 сн'!$A$1:$L$57</definedName>
    <definedName name="_xlnm.Print_Area" localSheetId="11">'яч 42 сн'!$A$1:$L$57</definedName>
    <definedName name="_xlnm.Print_Area" localSheetId="12">'яч 43 сн'!$A$1:$L$57</definedName>
    <definedName name="_xlnm.Print_Area" localSheetId="13">'яч 44 сн'!$A$1:$L$57</definedName>
    <definedName name="_xlnm.Print_Area" localSheetId="14">'яч 47 сн'!$A$1:$L$57</definedName>
    <definedName name="_xlnm.Print_Area" localSheetId="15">'яч 49 сн'!$A$1:$L$57</definedName>
    <definedName name="_xlnm.Print_Area" localSheetId="16">'яч 50 сн'!$A$1:$L$57</definedName>
    <definedName name="_xlnm.Print_Area" localSheetId="17">'яч 53 сн'!$A$1:$L$57</definedName>
    <definedName name="_xlnm.Print_Area" localSheetId="18">'яч 55 сн'!$A$1:$L$57</definedName>
    <definedName name="_xlnm.Print_Area" localSheetId="19">'яч 56 сн'!$A$1:$L$57</definedName>
    <definedName name="_xlnm.Print_Area" localSheetId="20">'яч 59 сн'!$A$1:$L$57</definedName>
    <definedName name="_xlnm.Print_Area" localSheetId="3">'яч 6 сн'!$A$1:$L$57</definedName>
    <definedName name="_xlnm.Print_Area" localSheetId="21">'яч 60 сн'!$A$1:$L$57</definedName>
    <definedName name="_xlnm.Print_Area" localSheetId="22">'яч 61 сн'!$A$1:$L$57</definedName>
    <definedName name="_xlnm.Print_Area" localSheetId="23">'яч 62'!$A$1:$L$57</definedName>
    <definedName name="_xlnm.Print_Area" localSheetId="24">'яч 63 сн'!$A$1:$L$57</definedName>
    <definedName name="_xlnm.Print_Area" localSheetId="25">'яч 64 сн'!$A$1:$L$57</definedName>
    <definedName name="_xlnm.Print_Area" localSheetId="26">'яч 66 сн'!$A$1:$L$57</definedName>
    <definedName name="_xlnm.Print_Area" localSheetId="4">'яч 7 сн'!$A$1:$L$57</definedName>
    <definedName name="_xlnm.Print_Area" localSheetId="5">'яч 8 сн'!$A$1:$L$57</definedName>
    <definedName name="_xlnm.Print_Area" localSheetId="6">'яч 9 сн'!$A$1:$L$57</definedName>
  </definedNames>
  <calcPr fullCalcOnLoad="1"/>
</workbook>
</file>

<file path=xl/sharedStrings.xml><?xml version="1.0" encoding="utf-8"?>
<sst xmlns="http://schemas.openxmlformats.org/spreadsheetml/2006/main" count="4118" uniqueCount="220">
  <si>
    <t>Шифр</t>
  </si>
  <si>
    <t xml:space="preserve">           (наименование предприятия,</t>
  </si>
  <si>
    <t>Питающий центр</t>
  </si>
  <si>
    <t>адрес)</t>
  </si>
  <si>
    <t>кВт</t>
  </si>
  <si>
    <t>№ фидера</t>
  </si>
  <si>
    <t xml:space="preserve">      (ведомственная принадлежность</t>
  </si>
  <si>
    <t xml:space="preserve">            министерство, ведомство)</t>
  </si>
  <si>
    <t xml:space="preserve">          ПРОТОКОЛ (первичный)</t>
  </si>
  <si>
    <t xml:space="preserve">     записей показания электросчетчиков и вольтметров, а также определение</t>
  </si>
  <si>
    <t>Время записи, часы</t>
  </si>
  <si>
    <t>Реакт. сч-к тип_____________</t>
  </si>
  <si>
    <t xml:space="preserve">    Показание             </t>
  </si>
  <si>
    <t xml:space="preserve">Мощность включен. компенсир. устройств, </t>
  </si>
  <si>
    <t xml:space="preserve">    вольтметр.</t>
  </si>
  <si>
    <t xml:space="preserve">tg </t>
  </si>
  <si>
    <t xml:space="preserve">    на стороне</t>
  </si>
  <si>
    <t xml:space="preserve">показ.        </t>
  </si>
  <si>
    <t xml:space="preserve">разность </t>
  </si>
  <si>
    <t xml:space="preserve">расход за </t>
  </si>
  <si>
    <t>в/н</t>
  </si>
  <si>
    <t>н/н</t>
  </si>
  <si>
    <t>сч-ка</t>
  </si>
  <si>
    <t>показ.</t>
  </si>
  <si>
    <t>час (кВт)</t>
  </si>
  <si>
    <t>0-00</t>
  </si>
  <si>
    <t>1-00</t>
  </si>
  <si>
    <t>2-00</t>
  </si>
  <si>
    <t>3-00</t>
  </si>
  <si>
    <t>4-00</t>
  </si>
  <si>
    <t>5-00</t>
  </si>
  <si>
    <t>6-00</t>
  </si>
  <si>
    <t>7-00</t>
  </si>
  <si>
    <t>8-00</t>
  </si>
  <si>
    <t>9-00</t>
  </si>
  <si>
    <t>10-00</t>
  </si>
  <si>
    <t>11-00</t>
  </si>
  <si>
    <t>12-00</t>
  </si>
  <si>
    <t>13-00</t>
  </si>
  <si>
    <t>14-00</t>
  </si>
  <si>
    <t>15-00</t>
  </si>
  <si>
    <t>16-00</t>
  </si>
  <si>
    <t>17-00</t>
  </si>
  <si>
    <t>18-00</t>
  </si>
  <si>
    <t>19-00</t>
  </si>
  <si>
    <t>20-00</t>
  </si>
  <si>
    <t>21-00</t>
  </si>
  <si>
    <t>22-00</t>
  </si>
  <si>
    <t>23-00</t>
  </si>
  <si>
    <t>24-00</t>
  </si>
  <si>
    <t>Суточн. расход эл. энергии</t>
  </si>
  <si>
    <t>Контрольная сумма</t>
  </si>
  <si>
    <t>Запись показаний счетчиков производили:</t>
  </si>
  <si>
    <t>Расчеты произвел:</t>
  </si>
  <si>
    <t>фамилия</t>
  </si>
  <si>
    <t>подпись</t>
  </si>
  <si>
    <t xml:space="preserve">              фамилия</t>
  </si>
  <si>
    <t>г.Тула п.Косая Гора, Орловское шоссе,д.4</t>
  </si>
  <si>
    <t>ТЭЦ-ПВС</t>
  </si>
  <si>
    <t>ТГ №1</t>
  </si>
  <si>
    <t>Активн. сч-к тип СЭТ4ТМ031401</t>
  </si>
  <si>
    <t>___5_____л____100___в</t>
  </si>
  <si>
    <t>Расчетн.коэф.______180_______</t>
  </si>
  <si>
    <t>Расчетн.коэф.______180_____</t>
  </si>
  <si>
    <r>
      <t xml:space="preserve">   напряжения            </t>
    </r>
    <r>
      <rPr>
        <b/>
        <u val="single"/>
        <sz val="12"/>
        <rFont val="Times New Roman"/>
        <family val="1"/>
      </rPr>
      <t xml:space="preserve">6000/100        </t>
    </r>
    <r>
      <rPr>
        <b/>
        <sz val="12"/>
        <rFont val="Times New Roman"/>
        <family val="1"/>
      </rPr>
      <t xml:space="preserve"> вольт</t>
    </r>
  </si>
  <si>
    <t>ТГ №2</t>
  </si>
  <si>
    <t>Активн. сч-к тип СЭТ4ТМ031408</t>
  </si>
  <si>
    <t>яч.3</t>
  </si>
  <si>
    <t xml:space="preserve">   напряжения _______________________вольт</t>
  </si>
  <si>
    <t>Активн. сч-к тип_______________</t>
  </si>
  <si>
    <t>_________л__________в</t>
  </si>
  <si>
    <t>Расчетн.коэф.______18________</t>
  </si>
  <si>
    <t>Расчетн.коэф.______________</t>
  </si>
  <si>
    <t>яч.6 c/н</t>
  </si>
  <si>
    <t>яч.7 c/н</t>
  </si>
  <si>
    <t>яч.8 c/н</t>
  </si>
  <si>
    <t>яч.10 c/н</t>
  </si>
  <si>
    <t>яч 41 c/н</t>
  </si>
  <si>
    <t>Расчетн.коэф.______120________</t>
  </si>
  <si>
    <t>яч.49 с/н</t>
  </si>
  <si>
    <t>Расчетн.коэф.______180________</t>
  </si>
  <si>
    <t>яч.50 с/н</t>
  </si>
  <si>
    <t>яч.53 с/н</t>
  </si>
  <si>
    <t>яч.61 с/н</t>
  </si>
  <si>
    <t>яч.62 с/н</t>
  </si>
  <si>
    <t>ОАО "КМЗ"</t>
  </si>
  <si>
    <t>тр-р №2 10000 кВА  прием</t>
  </si>
  <si>
    <r>
      <t xml:space="preserve">   напряжения  </t>
    </r>
    <r>
      <rPr>
        <b/>
        <u val="single"/>
        <sz val="12"/>
        <rFont val="Times New Roman"/>
        <family val="1"/>
      </rPr>
      <t>35000/100</t>
    </r>
    <r>
      <rPr>
        <b/>
        <sz val="12"/>
        <rFont val="Times New Roman"/>
        <family val="1"/>
      </rPr>
      <t xml:space="preserve"> вольт</t>
    </r>
  </si>
  <si>
    <t>0108077566</t>
  </si>
  <si>
    <t>Реакт. сч-к тип СЭТ УТМ 0301</t>
  </si>
  <si>
    <t>__5______л____100___в</t>
  </si>
  <si>
    <t>Расчетн.коэф.______280________</t>
  </si>
  <si>
    <t>Расчетн.коэф.______280_____</t>
  </si>
  <si>
    <t>тр-р №3 10000 кВА  прием</t>
  </si>
  <si>
    <t>0108077512</t>
  </si>
  <si>
    <t>тр-р №4 13500 кВА  прием</t>
  </si>
  <si>
    <t>0108077622</t>
  </si>
  <si>
    <t>Косая Гора</t>
  </si>
  <si>
    <t>Орловское шоссе,4</t>
  </si>
  <si>
    <t xml:space="preserve">Тр-р № 2,10000 ква,   </t>
  </si>
  <si>
    <t>отдача</t>
  </si>
  <si>
    <t>Активн. сч-к тип0108077622___________</t>
  </si>
  <si>
    <t>Реакт. сч-к тип  _____________</t>
  </si>
  <si>
    <t>___5_____л____100______в</t>
  </si>
  <si>
    <t>__5_______л____100______в</t>
  </si>
  <si>
    <t>Расчетн.коэф._________________</t>
  </si>
  <si>
    <t xml:space="preserve">Тр-р № 3,10000 ква,   </t>
  </si>
  <si>
    <t>Активн. сч-к тип0108077512___________</t>
  </si>
  <si>
    <t xml:space="preserve">Тр-р № 4,13500 ква,   </t>
  </si>
  <si>
    <t xml:space="preserve">яч.11 c/н  </t>
  </si>
  <si>
    <t xml:space="preserve">яч.40 c/н  </t>
  </si>
  <si>
    <t xml:space="preserve">яч.47 c/н  </t>
  </si>
  <si>
    <t>яч. 9 c/н</t>
  </si>
  <si>
    <t>яч. 42 с/н</t>
  </si>
  <si>
    <t xml:space="preserve">яч. 66 c/н  </t>
  </si>
  <si>
    <t>яч. 55 с/н</t>
  </si>
  <si>
    <t>яч.56 с/н</t>
  </si>
  <si>
    <t>яч.64 сн</t>
  </si>
  <si>
    <t>яч.63 сн</t>
  </si>
  <si>
    <t>яч.44 с/н</t>
  </si>
  <si>
    <t xml:space="preserve">яч. 43 с/н   </t>
  </si>
  <si>
    <t>яч. 59 с/н</t>
  </si>
  <si>
    <t>яч.60 с/н</t>
  </si>
  <si>
    <t>ф.108  поселок</t>
  </si>
  <si>
    <r>
      <t xml:space="preserve">   напряжения  </t>
    </r>
    <r>
      <rPr>
        <b/>
        <u val="single"/>
        <sz val="12"/>
        <rFont val="Times New Roman"/>
        <family val="1"/>
      </rPr>
      <t>6000/100</t>
    </r>
    <r>
      <rPr>
        <b/>
        <sz val="12"/>
        <rFont val="Times New Roman"/>
        <family val="1"/>
      </rPr>
      <t xml:space="preserve"> вольт</t>
    </r>
  </si>
  <si>
    <t>0107073153</t>
  </si>
  <si>
    <t>Расчетн.коэф.______36________</t>
  </si>
  <si>
    <t>Расчетн.коэф.______36_____</t>
  </si>
  <si>
    <t>ф.117  поселок</t>
  </si>
  <si>
    <t>0107073211</t>
  </si>
  <si>
    <t>Расчетн.коэф.______72________</t>
  </si>
  <si>
    <t>Расчетн.коэф.______72_____</t>
  </si>
  <si>
    <t>ф.119 скважины питьевой воды</t>
  </si>
  <si>
    <t>0107075059</t>
  </si>
  <si>
    <t>ф.137  поселок</t>
  </si>
  <si>
    <t>0107074051</t>
  </si>
  <si>
    <t>Реакт. сч-к тип СЭТ 3А 0102</t>
  </si>
  <si>
    <t>ф.150  поселок</t>
  </si>
  <si>
    <t>0107073011</t>
  </si>
  <si>
    <t>ф.104  ОАО "Тулремстанок"</t>
  </si>
  <si>
    <t>СЭТ 3001-02</t>
  </si>
  <si>
    <t>Реакт. сч-к тип 18768</t>
  </si>
  <si>
    <t>Расчетн.коэф.______18_____</t>
  </si>
  <si>
    <t>ф.147  ОАО "Тулремстанок"</t>
  </si>
  <si>
    <t>0126805723224</t>
  </si>
  <si>
    <t>Реакт. сч-к тип 5728</t>
  </si>
  <si>
    <t>яч.102  ООО"Лазурь"ввод№2</t>
  </si>
  <si>
    <t xml:space="preserve">   напряжения  </t>
  </si>
  <si>
    <t>0812113816</t>
  </si>
  <si>
    <t>Реакт. сч-к тип СЭТ 4ТМ.13М 01</t>
  </si>
  <si>
    <t>Расчетн.коэф._____18________</t>
  </si>
  <si>
    <t>яч.153  ООО"Лазурь"ввод№2</t>
  </si>
  <si>
    <t>Расчетн.коэф._____12________</t>
  </si>
  <si>
    <t>Расчетн.коэф.______12_____</t>
  </si>
  <si>
    <t xml:space="preserve">    (наименование предприятия,</t>
  </si>
  <si>
    <t>г.Тула, п.Косая Гора, Орловское шоссе, д 4</t>
  </si>
  <si>
    <t>п/ст №5</t>
  </si>
  <si>
    <t xml:space="preserve">         ( адрес)</t>
  </si>
  <si>
    <t xml:space="preserve">№ фидера </t>
  </si>
  <si>
    <t>тр-р №4-13500кВа</t>
  </si>
  <si>
    <t>тр-ры №2,3 -10000 кВа</t>
  </si>
  <si>
    <t>ПРОТОКОЛ (суммарный)</t>
  </si>
  <si>
    <t>по тр-ры № 4,2,3 - прием</t>
  </si>
  <si>
    <t>(предприятию или отдельно питающему центру)</t>
  </si>
  <si>
    <t xml:space="preserve">                     Суммарный расход эл. энергии</t>
  </si>
  <si>
    <t>Включенные компенсирующие</t>
  </si>
  <si>
    <t>Часы</t>
  </si>
  <si>
    <t>Тангенс "фи"</t>
  </si>
  <si>
    <t>устройства,</t>
  </si>
  <si>
    <t>кВар</t>
  </si>
  <si>
    <t xml:space="preserve">               активной, кВт</t>
  </si>
  <si>
    <t>реактивной, кВар</t>
  </si>
  <si>
    <t xml:space="preserve">   </t>
  </si>
  <si>
    <t>За сутки</t>
  </si>
  <si>
    <t>КС</t>
  </si>
  <si>
    <t xml:space="preserve">                  Средняя нагрузка</t>
  </si>
  <si>
    <t xml:space="preserve">               активной, кВт*ч</t>
  </si>
  <si>
    <t>реактивной, кВар*ч</t>
  </si>
  <si>
    <t xml:space="preserve">    активной, кВт</t>
  </si>
  <si>
    <t>реактивн., кВар</t>
  </si>
  <si>
    <t>с 8до11</t>
  </si>
  <si>
    <t>с17до21</t>
  </si>
  <si>
    <t>с 0до24</t>
  </si>
  <si>
    <t>Расчеты производил:_____________________(Бучина Н.И.)</t>
  </si>
  <si>
    <t xml:space="preserve">ТЭЦ-ПВС </t>
  </si>
  <si>
    <t>ТГ№1+ТГ№2</t>
  </si>
  <si>
    <t>по ТГ№1+ТГ№2</t>
  </si>
  <si>
    <t>102,104,108,117,119,137,139, 147,150,153</t>
  </si>
  <si>
    <t>по субабонентам</t>
  </si>
  <si>
    <t>собственные нужды</t>
  </si>
  <si>
    <t>по яч.3,6,7,8,9,10,11,40,41,42,43,44,47,49,50,53,55,56,59,60,61,62,63,64,66</t>
  </si>
  <si>
    <t xml:space="preserve"> п/ст 5+ТЭЦ-ПВС</t>
  </si>
  <si>
    <t>- субабоненты</t>
  </si>
  <si>
    <t>по завод - субабоненты</t>
  </si>
  <si>
    <t>ТГ №1+ТГ №2  + тр-ры №4,2,3</t>
  </si>
  <si>
    <t>по завод + субабоненты</t>
  </si>
  <si>
    <t>ТГ№1 + ТГ№2 -собственные нужды</t>
  </si>
  <si>
    <t>по ТГ №1+ТГ №2- собственные нужды</t>
  </si>
  <si>
    <t>Бучина</t>
  </si>
  <si>
    <t>ф.139  поселок</t>
  </si>
  <si>
    <t xml:space="preserve">   напряжения 35000/100 вольт</t>
  </si>
  <si>
    <t>Коновалова</t>
  </si>
  <si>
    <t>ПАО "КМЗ"</t>
  </si>
  <si>
    <t>ПАО"КМЗ"</t>
  </si>
  <si>
    <t>п/ст №5 ПАО "КМЗ"</t>
  </si>
  <si>
    <t>П/СТ № 5 ПАО "КМЗ"</t>
  </si>
  <si>
    <t>ПАО "КМЗ" п/ст 5</t>
  </si>
  <si>
    <t>Шевченко</t>
  </si>
  <si>
    <t>Медведева</t>
  </si>
  <si>
    <t>35.5</t>
  </si>
  <si>
    <t>35.8</t>
  </si>
  <si>
    <r>
      <t xml:space="preserve">      нагрузок и тангенса "фи" за </t>
    </r>
    <r>
      <rPr>
        <b/>
        <u val="single"/>
        <sz val="12"/>
        <rFont val="Times New Roman"/>
        <family val="1"/>
      </rPr>
      <t>21 декабря 2016  год</t>
    </r>
    <r>
      <rPr>
        <b/>
        <sz val="12"/>
        <rFont val="Times New Roman"/>
        <family val="1"/>
      </rPr>
      <t xml:space="preserve"> трансформаторного</t>
    </r>
  </si>
  <si>
    <t xml:space="preserve">            вычисления нагрузок и тангенса "фи" за  21  декабря 2016 г                       </t>
  </si>
  <si>
    <t>Кондакова</t>
  </si>
  <si>
    <t>Расчетн.коэф.______18_______</t>
  </si>
  <si>
    <t>Сергеева</t>
  </si>
  <si>
    <t>Бывалина</t>
  </si>
  <si>
    <t>36.3</t>
  </si>
  <si>
    <t>36.1</t>
  </si>
  <si>
    <t>36.0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</si>
</sst>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90"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2" fontId="2" fillId="0" borderId="12" xfId="0" applyNumberFormat="1" applyFont="1" applyBorder="1" applyAlignment="1">
      <alignment/>
    </xf>
    <xf numFmtId="0" fontId="4" fillId="0" borderId="19" xfId="0" applyFont="1" applyBorder="1" applyAlignment="1">
      <alignment/>
    </xf>
    <xf numFmtId="1" fontId="8" fillId="0" borderId="12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22" xfId="0" applyFont="1" applyBorder="1" applyAlignment="1">
      <alignment/>
    </xf>
    <xf numFmtId="1" fontId="2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2" fontId="2" fillId="0" borderId="24" xfId="0" applyNumberFormat="1" applyFont="1" applyBorder="1" applyAlignment="1">
      <alignment/>
    </xf>
    <xf numFmtId="1" fontId="8" fillId="0" borderId="21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165" fontId="2" fillId="33" borderId="12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11" xfId="0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/>
    </xf>
    <xf numFmtId="0" fontId="8" fillId="0" borderId="0" xfId="0" applyFont="1" applyAlignment="1">
      <alignment/>
    </xf>
    <xf numFmtId="164" fontId="2" fillId="0" borderId="12" xfId="0" applyNumberFormat="1" applyFont="1" applyBorder="1" applyAlignment="1">
      <alignment/>
    </xf>
    <xf numFmtId="164" fontId="2" fillId="33" borderId="12" xfId="0" applyNumberFormat="1" applyFont="1" applyFill="1" applyBorder="1" applyAlignment="1">
      <alignment/>
    </xf>
    <xf numFmtId="165" fontId="2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31">
      <selection activeCell="C76" sqref="C76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59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">
        <v>211</v>
      </c>
      <c r="M11" s="3"/>
    </row>
    <row r="12" spans="3:13" ht="12.75" customHeight="1">
      <c r="C12" s="6" t="s">
        <v>64</v>
      </c>
      <c r="M12" s="3"/>
    </row>
    <row r="13" ht="12.75">
      <c r="M13" s="3"/>
    </row>
    <row r="14" spans="1:13" s="16" customFormat="1" ht="12.75">
      <c r="A14" s="87" t="s">
        <v>10</v>
      </c>
      <c r="B14" s="8" t="s">
        <v>60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61</v>
      </c>
      <c r="C15" s="15"/>
      <c r="D15" s="15"/>
      <c r="E15" s="18"/>
      <c r="F15" s="17" t="s">
        <v>61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62</v>
      </c>
      <c r="C16" s="23"/>
      <c r="D16" s="23"/>
      <c r="E16" s="24"/>
      <c r="F16" s="22" t="s">
        <v>63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4">
        <v>2420475</v>
      </c>
      <c r="C19" s="4"/>
      <c r="D19" s="4"/>
      <c r="E19" s="4"/>
      <c r="F19" s="4">
        <v>1365695</v>
      </c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5">
        <v>2420508</v>
      </c>
      <c r="C20" s="36">
        <f>B20-B19</f>
        <v>33</v>
      </c>
      <c r="D20" s="36">
        <f>C20*180</f>
        <v>5940</v>
      </c>
      <c r="E20" s="5"/>
      <c r="F20" s="5">
        <v>1365717</v>
      </c>
      <c r="G20" s="36">
        <f>F20-F19</f>
        <v>22</v>
      </c>
      <c r="H20" s="36">
        <f>G20*180</f>
        <v>3960</v>
      </c>
      <c r="I20" s="37">
        <f>H20/D20</f>
        <v>0.6666666666666666</v>
      </c>
      <c r="J20" s="5"/>
      <c r="K20" s="5"/>
      <c r="L20" s="5"/>
    </row>
    <row r="21" spans="1:12" ht="12.75">
      <c r="A21" s="34" t="s">
        <v>27</v>
      </c>
      <c r="B21" s="5">
        <v>2420543</v>
      </c>
      <c r="C21" s="36">
        <f aca="true" t="shared" si="0" ref="C21:C43">B21-B20</f>
        <v>35</v>
      </c>
      <c r="D21" s="36">
        <f aca="true" t="shared" si="1" ref="D21:D43">C21*180</f>
        <v>6300</v>
      </c>
      <c r="E21" s="5"/>
      <c r="F21" s="5">
        <v>1365740</v>
      </c>
      <c r="G21" s="36">
        <f aca="true" t="shared" si="2" ref="G21:G43">F21-F20</f>
        <v>23</v>
      </c>
      <c r="H21" s="36">
        <f aca="true" t="shared" si="3" ref="H21:H43">G21*180</f>
        <v>4140</v>
      </c>
      <c r="I21" s="37">
        <f aca="true" t="shared" si="4" ref="I21:I43">H21/D21</f>
        <v>0.6571428571428571</v>
      </c>
      <c r="J21" s="5"/>
      <c r="K21" s="5"/>
      <c r="L21" s="5"/>
    </row>
    <row r="22" spans="1:12" ht="12.75">
      <c r="A22" s="34" t="s">
        <v>28</v>
      </c>
      <c r="B22" s="5">
        <v>2420578</v>
      </c>
      <c r="C22" s="36">
        <f t="shared" si="0"/>
        <v>35</v>
      </c>
      <c r="D22" s="36">
        <f t="shared" si="1"/>
        <v>6300</v>
      </c>
      <c r="E22" s="5"/>
      <c r="F22" s="5">
        <v>1365761</v>
      </c>
      <c r="G22" s="36">
        <f t="shared" si="2"/>
        <v>21</v>
      </c>
      <c r="H22" s="36">
        <f t="shared" si="3"/>
        <v>3780</v>
      </c>
      <c r="I22" s="37">
        <f t="shared" si="4"/>
        <v>0.6</v>
      </c>
      <c r="J22" s="5"/>
      <c r="K22" s="5"/>
      <c r="L22" s="5"/>
    </row>
    <row r="23" spans="1:12" ht="12.75">
      <c r="A23" s="34" t="s">
        <v>29</v>
      </c>
      <c r="B23" s="5">
        <v>2420616</v>
      </c>
      <c r="C23" s="36">
        <f t="shared" si="0"/>
        <v>38</v>
      </c>
      <c r="D23" s="36">
        <f t="shared" si="1"/>
        <v>6840</v>
      </c>
      <c r="E23" s="5"/>
      <c r="F23" s="5">
        <v>1365784</v>
      </c>
      <c r="G23" s="36">
        <f t="shared" si="2"/>
        <v>23</v>
      </c>
      <c r="H23" s="36">
        <f t="shared" si="3"/>
        <v>4140</v>
      </c>
      <c r="I23" s="37">
        <f t="shared" si="4"/>
        <v>0.6052631578947368</v>
      </c>
      <c r="J23" s="5"/>
      <c r="K23" s="5"/>
      <c r="L23" s="5"/>
    </row>
    <row r="24" spans="1:12" ht="12.75">
      <c r="A24" s="34" t="s">
        <v>30</v>
      </c>
      <c r="B24" s="5">
        <v>2420655</v>
      </c>
      <c r="C24" s="36">
        <f t="shared" si="0"/>
        <v>39</v>
      </c>
      <c r="D24" s="36">
        <f t="shared" si="1"/>
        <v>7020</v>
      </c>
      <c r="E24" s="5"/>
      <c r="F24" s="5">
        <v>1365807</v>
      </c>
      <c r="G24" s="36">
        <f t="shared" si="2"/>
        <v>23</v>
      </c>
      <c r="H24" s="36">
        <f t="shared" si="3"/>
        <v>4140</v>
      </c>
      <c r="I24" s="37">
        <f t="shared" si="4"/>
        <v>0.5897435897435898</v>
      </c>
      <c r="J24" s="5"/>
      <c r="K24" s="5"/>
      <c r="L24" s="5"/>
    </row>
    <row r="25" spans="1:12" ht="12.75">
      <c r="A25" s="34" t="s">
        <v>31</v>
      </c>
      <c r="B25" s="5">
        <v>2420697</v>
      </c>
      <c r="C25" s="36">
        <f t="shared" si="0"/>
        <v>42</v>
      </c>
      <c r="D25" s="36">
        <f t="shared" si="1"/>
        <v>7560</v>
      </c>
      <c r="E25" s="5"/>
      <c r="F25" s="5">
        <v>1365829</v>
      </c>
      <c r="G25" s="36">
        <f t="shared" si="2"/>
        <v>22</v>
      </c>
      <c r="H25" s="36">
        <f t="shared" si="3"/>
        <v>3960</v>
      </c>
      <c r="I25" s="37">
        <f t="shared" si="4"/>
        <v>0.5238095238095238</v>
      </c>
      <c r="J25" s="5"/>
      <c r="K25" s="5"/>
      <c r="L25" s="5"/>
    </row>
    <row r="26" spans="1:12" ht="12.75">
      <c r="A26" s="34" t="s">
        <v>32</v>
      </c>
      <c r="B26" s="5">
        <v>2420735</v>
      </c>
      <c r="C26" s="36">
        <f t="shared" si="0"/>
        <v>38</v>
      </c>
      <c r="D26" s="36">
        <f t="shared" si="1"/>
        <v>6840</v>
      </c>
      <c r="E26" s="5"/>
      <c r="F26" s="5">
        <v>1365853</v>
      </c>
      <c r="G26" s="36">
        <f t="shared" si="2"/>
        <v>24</v>
      </c>
      <c r="H26" s="36">
        <f t="shared" si="3"/>
        <v>4320</v>
      </c>
      <c r="I26" s="37">
        <f t="shared" si="4"/>
        <v>0.631578947368421</v>
      </c>
      <c r="J26" s="5"/>
      <c r="K26" s="5"/>
      <c r="L26" s="5"/>
    </row>
    <row r="27" spans="1:12" ht="12.75">
      <c r="A27" s="34" t="s">
        <v>33</v>
      </c>
      <c r="B27" s="5">
        <v>2420775</v>
      </c>
      <c r="C27" s="36">
        <f t="shared" si="0"/>
        <v>40</v>
      </c>
      <c r="D27" s="36">
        <f t="shared" si="1"/>
        <v>7200</v>
      </c>
      <c r="E27" s="5"/>
      <c r="F27" s="5">
        <v>1365877</v>
      </c>
      <c r="G27" s="36">
        <f t="shared" si="2"/>
        <v>24</v>
      </c>
      <c r="H27" s="36">
        <f t="shared" si="3"/>
        <v>4320</v>
      </c>
      <c r="I27" s="37">
        <f t="shared" si="4"/>
        <v>0.6</v>
      </c>
      <c r="J27" s="5"/>
      <c r="K27" s="5"/>
      <c r="L27" s="5"/>
    </row>
    <row r="28" spans="1:12" ht="12.75">
      <c r="A28" s="34" t="s">
        <v>34</v>
      </c>
      <c r="B28" s="5">
        <v>2420823</v>
      </c>
      <c r="C28" s="36">
        <f t="shared" si="0"/>
        <v>48</v>
      </c>
      <c r="D28" s="36">
        <f t="shared" si="1"/>
        <v>8640</v>
      </c>
      <c r="E28" s="5"/>
      <c r="F28" s="5">
        <v>1365904</v>
      </c>
      <c r="G28" s="36">
        <f t="shared" si="2"/>
        <v>27</v>
      </c>
      <c r="H28" s="36">
        <f t="shared" si="3"/>
        <v>4860</v>
      </c>
      <c r="I28" s="37">
        <f t="shared" si="4"/>
        <v>0.5625</v>
      </c>
      <c r="J28" s="5"/>
      <c r="K28" s="5"/>
      <c r="L28" s="5"/>
    </row>
    <row r="29" spans="1:12" ht="12.75">
      <c r="A29" s="34" t="s">
        <v>35</v>
      </c>
      <c r="B29" s="5">
        <v>2420873</v>
      </c>
      <c r="C29" s="36">
        <f t="shared" si="0"/>
        <v>50</v>
      </c>
      <c r="D29" s="36">
        <f t="shared" si="1"/>
        <v>9000</v>
      </c>
      <c r="E29" s="5"/>
      <c r="F29" s="5">
        <v>1365930</v>
      </c>
      <c r="G29" s="36">
        <f t="shared" si="2"/>
        <v>26</v>
      </c>
      <c r="H29" s="36">
        <f t="shared" si="3"/>
        <v>4680</v>
      </c>
      <c r="I29" s="37">
        <f t="shared" si="4"/>
        <v>0.52</v>
      </c>
      <c r="J29" s="5"/>
      <c r="K29" s="5"/>
      <c r="L29" s="5"/>
    </row>
    <row r="30" spans="1:12" ht="12.75">
      <c r="A30" s="34" t="s">
        <v>36</v>
      </c>
      <c r="B30" s="5">
        <v>2420920</v>
      </c>
      <c r="C30" s="36">
        <f t="shared" si="0"/>
        <v>47</v>
      </c>
      <c r="D30" s="36">
        <f t="shared" si="1"/>
        <v>8460</v>
      </c>
      <c r="E30" s="5"/>
      <c r="F30" s="5">
        <v>1365956</v>
      </c>
      <c r="G30" s="36">
        <f t="shared" si="2"/>
        <v>26</v>
      </c>
      <c r="H30" s="36">
        <f t="shared" si="3"/>
        <v>4680</v>
      </c>
      <c r="I30" s="37">
        <f t="shared" si="4"/>
        <v>0.5531914893617021</v>
      </c>
      <c r="J30" s="5"/>
      <c r="K30" s="5"/>
      <c r="L30" s="5"/>
    </row>
    <row r="31" spans="1:12" ht="12.75">
      <c r="A31" s="34" t="s">
        <v>37</v>
      </c>
      <c r="B31" s="5">
        <v>2420964</v>
      </c>
      <c r="C31" s="36">
        <f t="shared" si="0"/>
        <v>44</v>
      </c>
      <c r="D31" s="36">
        <f t="shared" si="1"/>
        <v>7920</v>
      </c>
      <c r="E31" s="5"/>
      <c r="F31" s="5">
        <v>1365983</v>
      </c>
      <c r="G31" s="36">
        <f t="shared" si="2"/>
        <v>27</v>
      </c>
      <c r="H31" s="36">
        <f t="shared" si="3"/>
        <v>4860</v>
      </c>
      <c r="I31" s="37">
        <f t="shared" si="4"/>
        <v>0.6136363636363636</v>
      </c>
      <c r="J31" s="5"/>
      <c r="K31" s="5"/>
      <c r="L31" s="5"/>
    </row>
    <row r="32" spans="1:12" ht="12.75">
      <c r="A32" s="34" t="s">
        <v>38</v>
      </c>
      <c r="B32" s="5">
        <v>2421001</v>
      </c>
      <c r="C32" s="36">
        <f t="shared" si="0"/>
        <v>37</v>
      </c>
      <c r="D32" s="36">
        <f t="shared" si="1"/>
        <v>6660</v>
      </c>
      <c r="E32" s="5"/>
      <c r="F32" s="5">
        <v>1366008</v>
      </c>
      <c r="G32" s="36">
        <f t="shared" si="2"/>
        <v>25</v>
      </c>
      <c r="H32" s="36">
        <f t="shared" si="3"/>
        <v>4500</v>
      </c>
      <c r="I32" s="37">
        <f t="shared" si="4"/>
        <v>0.6756756756756757</v>
      </c>
      <c r="J32" s="5"/>
      <c r="K32" s="5"/>
      <c r="L32" s="5"/>
    </row>
    <row r="33" spans="1:12" ht="12.75">
      <c r="A33" s="34" t="s">
        <v>39</v>
      </c>
      <c r="B33" s="5">
        <v>2421036</v>
      </c>
      <c r="C33" s="36">
        <f t="shared" si="0"/>
        <v>35</v>
      </c>
      <c r="D33" s="36">
        <f t="shared" si="1"/>
        <v>6300</v>
      </c>
      <c r="E33" s="5"/>
      <c r="F33" s="5">
        <v>1366033</v>
      </c>
      <c r="G33" s="36">
        <f t="shared" si="2"/>
        <v>25</v>
      </c>
      <c r="H33" s="36">
        <f t="shared" si="3"/>
        <v>4500</v>
      </c>
      <c r="I33" s="37">
        <f t="shared" si="4"/>
        <v>0.7142857142857143</v>
      </c>
      <c r="J33" s="5"/>
      <c r="K33" s="5"/>
      <c r="L33" s="5"/>
    </row>
    <row r="34" spans="1:12" ht="12.75">
      <c r="A34" s="34" t="s">
        <v>40</v>
      </c>
      <c r="B34" s="5">
        <v>2421074</v>
      </c>
      <c r="C34" s="36">
        <f t="shared" si="0"/>
        <v>38</v>
      </c>
      <c r="D34" s="36">
        <f t="shared" si="1"/>
        <v>6840</v>
      </c>
      <c r="E34" s="5"/>
      <c r="F34" s="5">
        <v>1366060</v>
      </c>
      <c r="G34" s="36">
        <f t="shared" si="2"/>
        <v>27</v>
      </c>
      <c r="H34" s="36">
        <f t="shared" si="3"/>
        <v>4860</v>
      </c>
      <c r="I34" s="37">
        <f t="shared" si="4"/>
        <v>0.7105263157894737</v>
      </c>
      <c r="J34" s="5"/>
      <c r="K34" s="5"/>
      <c r="L34" s="5"/>
    </row>
    <row r="35" spans="1:12" ht="12.75">
      <c r="A35" s="34" t="s">
        <v>41</v>
      </c>
      <c r="B35" s="5">
        <v>2421118</v>
      </c>
      <c r="C35" s="36">
        <f t="shared" si="0"/>
        <v>44</v>
      </c>
      <c r="D35" s="36">
        <f t="shared" si="1"/>
        <v>7920</v>
      </c>
      <c r="E35" s="5"/>
      <c r="F35" s="5">
        <v>1366084</v>
      </c>
      <c r="G35" s="36">
        <f t="shared" si="2"/>
        <v>24</v>
      </c>
      <c r="H35" s="36">
        <f t="shared" si="3"/>
        <v>4320</v>
      </c>
      <c r="I35" s="37">
        <f t="shared" si="4"/>
        <v>0.5454545454545454</v>
      </c>
      <c r="J35" s="5"/>
      <c r="K35" s="5"/>
      <c r="L35" s="5"/>
    </row>
    <row r="36" spans="1:12" ht="12.75">
      <c r="A36" s="34" t="s">
        <v>42</v>
      </c>
      <c r="B36" s="5">
        <v>2421167</v>
      </c>
      <c r="C36" s="36">
        <f t="shared" si="0"/>
        <v>49</v>
      </c>
      <c r="D36" s="36">
        <f t="shared" si="1"/>
        <v>8820</v>
      </c>
      <c r="E36" s="5"/>
      <c r="F36" s="5">
        <v>1366105</v>
      </c>
      <c r="G36" s="36">
        <f t="shared" si="2"/>
        <v>21</v>
      </c>
      <c r="H36" s="36">
        <f t="shared" si="3"/>
        <v>3780</v>
      </c>
      <c r="I36" s="37">
        <f t="shared" si="4"/>
        <v>0.42857142857142855</v>
      </c>
      <c r="J36" s="5"/>
      <c r="K36" s="5"/>
      <c r="L36" s="5"/>
    </row>
    <row r="37" spans="1:12" ht="12.75">
      <c r="A37" s="34" t="s">
        <v>43</v>
      </c>
      <c r="B37" s="5">
        <v>2421217</v>
      </c>
      <c r="C37" s="36">
        <f t="shared" si="0"/>
        <v>50</v>
      </c>
      <c r="D37" s="36">
        <f t="shared" si="1"/>
        <v>9000</v>
      </c>
      <c r="E37" s="5"/>
      <c r="F37" s="5">
        <v>1366126</v>
      </c>
      <c r="G37" s="36">
        <f t="shared" si="2"/>
        <v>21</v>
      </c>
      <c r="H37" s="36">
        <f t="shared" si="3"/>
        <v>3780</v>
      </c>
      <c r="I37" s="37">
        <f t="shared" si="4"/>
        <v>0.42</v>
      </c>
      <c r="J37" s="5"/>
      <c r="K37" s="5"/>
      <c r="L37" s="5"/>
    </row>
    <row r="38" spans="1:12" ht="12.75">
      <c r="A38" s="34" t="s">
        <v>44</v>
      </c>
      <c r="B38" s="5">
        <v>2421268</v>
      </c>
      <c r="C38" s="36">
        <f t="shared" si="0"/>
        <v>51</v>
      </c>
      <c r="D38" s="36">
        <f t="shared" si="1"/>
        <v>9180</v>
      </c>
      <c r="E38" s="5"/>
      <c r="F38" s="5">
        <v>1366147</v>
      </c>
      <c r="G38" s="36">
        <f t="shared" si="2"/>
        <v>21</v>
      </c>
      <c r="H38" s="36">
        <f t="shared" si="3"/>
        <v>3780</v>
      </c>
      <c r="I38" s="37">
        <f t="shared" si="4"/>
        <v>0.4117647058823529</v>
      </c>
      <c r="J38" s="5"/>
      <c r="K38" s="5"/>
      <c r="L38" s="5"/>
    </row>
    <row r="39" spans="1:12" ht="12.75">
      <c r="A39" s="34" t="s">
        <v>45</v>
      </c>
      <c r="B39" s="5">
        <v>2421318</v>
      </c>
      <c r="C39" s="36">
        <f t="shared" si="0"/>
        <v>50</v>
      </c>
      <c r="D39" s="36">
        <f t="shared" si="1"/>
        <v>9000</v>
      </c>
      <c r="E39" s="5"/>
      <c r="F39" s="5">
        <v>1366169</v>
      </c>
      <c r="G39" s="36">
        <f t="shared" si="2"/>
        <v>22</v>
      </c>
      <c r="H39" s="36">
        <f t="shared" si="3"/>
        <v>3960</v>
      </c>
      <c r="I39" s="37">
        <f t="shared" si="4"/>
        <v>0.44</v>
      </c>
      <c r="J39" s="5"/>
      <c r="K39" s="5"/>
      <c r="L39" s="5"/>
    </row>
    <row r="40" spans="1:12" ht="12.75">
      <c r="A40" s="34" t="s">
        <v>46</v>
      </c>
      <c r="B40" s="5">
        <v>2421362</v>
      </c>
      <c r="C40" s="36">
        <f t="shared" si="0"/>
        <v>44</v>
      </c>
      <c r="D40" s="36">
        <f t="shared" si="1"/>
        <v>7920</v>
      </c>
      <c r="E40" s="5"/>
      <c r="F40" s="5">
        <v>1366195</v>
      </c>
      <c r="G40" s="36">
        <f t="shared" si="2"/>
        <v>26</v>
      </c>
      <c r="H40" s="36">
        <f t="shared" si="3"/>
        <v>4680</v>
      </c>
      <c r="I40" s="37">
        <f t="shared" si="4"/>
        <v>0.5909090909090909</v>
      </c>
      <c r="J40" s="5"/>
      <c r="K40" s="5"/>
      <c r="L40" s="5"/>
    </row>
    <row r="41" spans="1:12" ht="12.75">
      <c r="A41" s="34" t="s">
        <v>47</v>
      </c>
      <c r="B41" s="5">
        <v>2421405</v>
      </c>
      <c r="C41" s="36">
        <f t="shared" si="0"/>
        <v>43</v>
      </c>
      <c r="D41" s="36">
        <f t="shared" si="1"/>
        <v>7740</v>
      </c>
      <c r="E41" s="5"/>
      <c r="F41" s="5">
        <v>1366225</v>
      </c>
      <c r="G41" s="36">
        <f t="shared" si="2"/>
        <v>30</v>
      </c>
      <c r="H41" s="36">
        <f t="shared" si="3"/>
        <v>5400</v>
      </c>
      <c r="I41" s="37">
        <f t="shared" si="4"/>
        <v>0.6976744186046512</v>
      </c>
      <c r="J41" s="5"/>
      <c r="K41" s="5"/>
      <c r="L41" s="5"/>
    </row>
    <row r="42" spans="1:12" ht="12.75">
      <c r="A42" s="34" t="s">
        <v>48</v>
      </c>
      <c r="B42" s="5">
        <v>2421447</v>
      </c>
      <c r="C42" s="36">
        <f t="shared" si="0"/>
        <v>42</v>
      </c>
      <c r="D42" s="36">
        <f t="shared" si="1"/>
        <v>7560</v>
      </c>
      <c r="E42" s="5"/>
      <c r="F42" s="5">
        <v>1366253</v>
      </c>
      <c r="G42" s="36">
        <f t="shared" si="2"/>
        <v>28</v>
      </c>
      <c r="H42" s="36">
        <f t="shared" si="3"/>
        <v>5040</v>
      </c>
      <c r="I42" s="37">
        <f t="shared" si="4"/>
        <v>0.6666666666666666</v>
      </c>
      <c r="J42" s="5"/>
      <c r="K42" s="5"/>
      <c r="L42" s="5"/>
    </row>
    <row r="43" spans="1:12" ht="12.75">
      <c r="A43" s="4" t="s">
        <v>49</v>
      </c>
      <c r="B43" s="5">
        <v>2421485</v>
      </c>
      <c r="C43" s="36">
        <f t="shared" si="0"/>
        <v>38</v>
      </c>
      <c r="D43" s="36">
        <f t="shared" si="1"/>
        <v>6840</v>
      </c>
      <c r="E43" s="5"/>
      <c r="F43" s="5">
        <v>1366279</v>
      </c>
      <c r="G43" s="36">
        <f t="shared" si="2"/>
        <v>26</v>
      </c>
      <c r="H43" s="36">
        <f t="shared" si="3"/>
        <v>4680</v>
      </c>
      <c r="I43" s="37">
        <f t="shared" si="4"/>
        <v>0.6842105263157895</v>
      </c>
      <c r="J43" s="5"/>
      <c r="K43" s="5"/>
      <c r="L43" s="5"/>
    </row>
    <row r="44" spans="1:12" ht="12.75">
      <c r="A44" s="16" t="s">
        <v>50</v>
      </c>
      <c r="D44" s="5">
        <f>SUM(D20:D43)</f>
        <v>181800</v>
      </c>
      <c r="E44" s="5"/>
      <c r="F44" s="5"/>
      <c r="G44" s="5"/>
      <c r="H44" s="5">
        <f>SUM(H20:H43)</f>
        <v>105120</v>
      </c>
      <c r="I44" s="37">
        <f>H44/D44</f>
        <v>0.5782178217821782</v>
      </c>
      <c r="J44" s="5"/>
      <c r="K44" s="5"/>
      <c r="L44" s="5"/>
    </row>
    <row r="45" spans="1:12" ht="12.75">
      <c r="A45" s="16" t="s">
        <v>51</v>
      </c>
      <c r="D45" s="5">
        <f>(B43-B19)*180</f>
        <v>181800</v>
      </c>
      <c r="E45" s="5"/>
      <c r="F45" s="5"/>
      <c r="G45" s="5"/>
      <c r="H45" s="5">
        <f>(F43-F19)*180</f>
        <v>105120</v>
      </c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213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201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:E1"/>
    <mergeCell ref="A3:E3"/>
    <mergeCell ref="I3:L3"/>
    <mergeCell ref="I5:K5"/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26">
      <selection activeCell="A50" sqref="A50:M57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1"/>
      <c r="B1" s="1" t="s">
        <v>203</v>
      </c>
      <c r="C1" s="1"/>
      <c r="D1" s="1"/>
      <c r="E1" s="1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1" t="s">
        <v>97</v>
      </c>
      <c r="B3" s="1"/>
      <c r="C3" s="1"/>
      <c r="D3" s="1"/>
      <c r="E3" s="1"/>
      <c r="G3" s="2" t="s">
        <v>2</v>
      </c>
      <c r="I3" s="1" t="s">
        <v>58</v>
      </c>
      <c r="J3" s="1"/>
      <c r="K3" s="1"/>
      <c r="L3" s="1"/>
      <c r="M3" s="3"/>
    </row>
    <row r="4" spans="3:13" ht="12.75">
      <c r="C4" s="2" t="s">
        <v>3</v>
      </c>
      <c r="M4" s="3"/>
    </row>
    <row r="5" spans="1:13" ht="12.75">
      <c r="A5" s="1" t="s">
        <v>98</v>
      </c>
      <c r="B5" s="1"/>
      <c r="C5" s="1"/>
      <c r="D5" s="1"/>
      <c r="E5" s="1"/>
      <c r="G5" s="2" t="s">
        <v>5</v>
      </c>
      <c r="I5" s="1" t="s">
        <v>110</v>
      </c>
      <c r="J5" s="1"/>
      <c r="K5" s="1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11 сн'!A11</f>
        <v>      нагрузок и тангенса "фи" за 21 декабря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 customHeight="1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105</v>
      </c>
      <c r="C16" s="23"/>
      <c r="D16" s="23">
        <v>18</v>
      </c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75">
        <v>57960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75">
        <v>57973</v>
      </c>
      <c r="C20" s="36">
        <f>B20-B19</f>
        <v>13</v>
      </c>
      <c r="D20" s="36">
        <f>C20*18</f>
        <v>234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75">
        <v>57987</v>
      </c>
      <c r="C21" s="36">
        <f aca="true" t="shared" si="0" ref="C21:C43">B21-B20</f>
        <v>14</v>
      </c>
      <c r="D21" s="36">
        <f aca="true" t="shared" si="1" ref="D21:D43">C21*18</f>
        <v>252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75">
        <v>57999</v>
      </c>
      <c r="C22" s="36">
        <f t="shared" si="0"/>
        <v>12</v>
      </c>
      <c r="D22" s="36">
        <f t="shared" si="1"/>
        <v>216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75">
        <v>58013</v>
      </c>
      <c r="C23" s="36">
        <f t="shared" si="0"/>
        <v>14</v>
      </c>
      <c r="D23" s="36">
        <f t="shared" si="1"/>
        <v>252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75">
        <v>58027</v>
      </c>
      <c r="C24" s="36">
        <f t="shared" si="0"/>
        <v>14</v>
      </c>
      <c r="D24" s="36">
        <f t="shared" si="1"/>
        <v>252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75">
        <v>58043</v>
      </c>
      <c r="C25" s="36">
        <f t="shared" si="0"/>
        <v>16</v>
      </c>
      <c r="D25" s="36">
        <f t="shared" si="1"/>
        <v>288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75">
        <v>58054</v>
      </c>
      <c r="C26" s="36">
        <f t="shared" si="0"/>
        <v>11</v>
      </c>
      <c r="D26" s="36">
        <f t="shared" si="1"/>
        <v>198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75">
        <v>58069</v>
      </c>
      <c r="C27" s="36">
        <f t="shared" si="0"/>
        <v>15</v>
      </c>
      <c r="D27" s="36">
        <f t="shared" si="1"/>
        <v>270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75">
        <v>58081</v>
      </c>
      <c r="C28" s="36">
        <f t="shared" si="0"/>
        <v>12</v>
      </c>
      <c r="D28" s="36">
        <f t="shared" si="1"/>
        <v>216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75">
        <v>58094</v>
      </c>
      <c r="C29" s="36">
        <f t="shared" si="0"/>
        <v>13</v>
      </c>
      <c r="D29" s="36">
        <f t="shared" si="1"/>
        <v>234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75">
        <v>58107</v>
      </c>
      <c r="C30" s="36">
        <f t="shared" si="0"/>
        <v>13</v>
      </c>
      <c r="D30" s="36">
        <f t="shared" si="1"/>
        <v>234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75">
        <v>58121</v>
      </c>
      <c r="C31" s="36">
        <f t="shared" si="0"/>
        <v>14</v>
      </c>
      <c r="D31" s="36">
        <f t="shared" si="1"/>
        <v>252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75">
        <v>58133</v>
      </c>
      <c r="C32" s="36">
        <f t="shared" si="0"/>
        <v>12</v>
      </c>
      <c r="D32" s="36">
        <f t="shared" si="1"/>
        <v>216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75">
        <v>58147</v>
      </c>
      <c r="C33" s="36">
        <f t="shared" si="0"/>
        <v>14</v>
      </c>
      <c r="D33" s="36">
        <f t="shared" si="1"/>
        <v>252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75">
        <v>58160</v>
      </c>
      <c r="C34" s="36">
        <f t="shared" si="0"/>
        <v>13</v>
      </c>
      <c r="D34" s="36">
        <f t="shared" si="1"/>
        <v>234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75">
        <v>58173</v>
      </c>
      <c r="C35" s="36">
        <f t="shared" si="0"/>
        <v>13</v>
      </c>
      <c r="D35" s="36">
        <f t="shared" si="1"/>
        <v>234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75">
        <v>58187</v>
      </c>
      <c r="C36" s="36">
        <f t="shared" si="0"/>
        <v>14</v>
      </c>
      <c r="D36" s="36">
        <f t="shared" si="1"/>
        <v>252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75">
        <v>58200</v>
      </c>
      <c r="C37" s="36">
        <f t="shared" si="0"/>
        <v>13</v>
      </c>
      <c r="D37" s="36">
        <f t="shared" si="1"/>
        <v>234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75">
        <v>58213</v>
      </c>
      <c r="C38" s="36">
        <f t="shared" si="0"/>
        <v>13</v>
      </c>
      <c r="D38" s="36">
        <f t="shared" si="1"/>
        <v>234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75">
        <v>58227</v>
      </c>
      <c r="C39" s="36">
        <f t="shared" si="0"/>
        <v>14</v>
      </c>
      <c r="D39" s="36">
        <f t="shared" si="1"/>
        <v>252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75">
        <v>58241</v>
      </c>
      <c r="C40" s="36">
        <f t="shared" si="0"/>
        <v>14</v>
      </c>
      <c r="D40" s="36">
        <f t="shared" si="1"/>
        <v>252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75">
        <v>58254</v>
      </c>
      <c r="C41" s="36">
        <f t="shared" si="0"/>
        <v>13</v>
      </c>
      <c r="D41" s="36">
        <f t="shared" si="1"/>
        <v>234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75">
        <v>58267</v>
      </c>
      <c r="C42" s="36">
        <f t="shared" si="0"/>
        <v>13</v>
      </c>
      <c r="D42" s="36">
        <f t="shared" si="1"/>
        <v>234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75">
        <v>58280</v>
      </c>
      <c r="C43" s="36">
        <f t="shared" si="0"/>
        <v>13</v>
      </c>
      <c r="D43" s="36">
        <f t="shared" si="1"/>
        <v>234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5760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(B43-B19)*18</f>
        <v>5760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213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201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2"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8">
      <selection activeCell="A50" sqref="A50:M57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77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40 сн '!A11</f>
        <v>      нагрузок и тангенса "фи" за 21 декабря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71</v>
      </c>
      <c r="C16" s="23"/>
      <c r="D16" s="23"/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75">
        <v>786117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75">
        <v>786134</v>
      </c>
      <c r="C20" s="36">
        <f>B20-B19</f>
        <v>17</v>
      </c>
      <c r="D20" s="36">
        <f>C20*18</f>
        <v>306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75">
        <v>786151</v>
      </c>
      <c r="C21" s="36">
        <f aca="true" t="shared" si="0" ref="C21:C43">B21-B20</f>
        <v>17</v>
      </c>
      <c r="D21" s="36">
        <f aca="true" t="shared" si="1" ref="D21:D43">C21*18</f>
        <v>306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36">
        <v>786167</v>
      </c>
      <c r="C22" s="36">
        <f t="shared" si="0"/>
        <v>16</v>
      </c>
      <c r="D22" s="36">
        <f t="shared" si="1"/>
        <v>288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36">
        <v>786183</v>
      </c>
      <c r="C23" s="36">
        <f t="shared" si="0"/>
        <v>16</v>
      </c>
      <c r="D23" s="36">
        <f t="shared" si="1"/>
        <v>288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36">
        <v>786199</v>
      </c>
      <c r="C24" s="36">
        <f t="shared" si="0"/>
        <v>16</v>
      </c>
      <c r="D24" s="36">
        <f t="shared" si="1"/>
        <v>288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36">
        <v>786218</v>
      </c>
      <c r="C25" s="36">
        <f t="shared" si="0"/>
        <v>19</v>
      </c>
      <c r="D25" s="36">
        <f t="shared" si="1"/>
        <v>342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36">
        <v>786233</v>
      </c>
      <c r="C26" s="36">
        <f t="shared" si="0"/>
        <v>15</v>
      </c>
      <c r="D26" s="36">
        <f t="shared" si="1"/>
        <v>270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36">
        <v>786254</v>
      </c>
      <c r="C27" s="36">
        <f t="shared" si="0"/>
        <v>21</v>
      </c>
      <c r="D27" s="36">
        <f t="shared" si="1"/>
        <v>378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36">
        <v>786266</v>
      </c>
      <c r="C28" s="36">
        <f t="shared" si="0"/>
        <v>12</v>
      </c>
      <c r="D28" s="36">
        <f t="shared" si="1"/>
        <v>216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36">
        <v>786283</v>
      </c>
      <c r="C29" s="36">
        <f t="shared" si="0"/>
        <v>17</v>
      </c>
      <c r="D29" s="36">
        <f t="shared" si="1"/>
        <v>306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36">
        <v>786299</v>
      </c>
      <c r="C30" s="36">
        <f t="shared" si="0"/>
        <v>16</v>
      </c>
      <c r="D30" s="36">
        <f t="shared" si="1"/>
        <v>288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36">
        <v>786315</v>
      </c>
      <c r="C31" s="36">
        <f t="shared" si="0"/>
        <v>16</v>
      </c>
      <c r="D31" s="36">
        <f t="shared" si="1"/>
        <v>288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36">
        <v>786331</v>
      </c>
      <c r="C32" s="36">
        <f t="shared" si="0"/>
        <v>16</v>
      </c>
      <c r="D32" s="36">
        <f t="shared" si="1"/>
        <v>288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36">
        <v>786348</v>
      </c>
      <c r="C33" s="36">
        <f t="shared" si="0"/>
        <v>17</v>
      </c>
      <c r="D33" s="36">
        <f t="shared" si="1"/>
        <v>306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36">
        <v>786364</v>
      </c>
      <c r="C34" s="36">
        <f t="shared" si="0"/>
        <v>16</v>
      </c>
      <c r="D34" s="36">
        <f t="shared" si="1"/>
        <v>288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36">
        <v>786380</v>
      </c>
      <c r="C35" s="36">
        <f t="shared" si="0"/>
        <v>16</v>
      </c>
      <c r="D35" s="36">
        <f t="shared" si="1"/>
        <v>288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36">
        <v>786396</v>
      </c>
      <c r="C36" s="36">
        <f t="shared" si="0"/>
        <v>16</v>
      </c>
      <c r="D36" s="36">
        <f t="shared" si="1"/>
        <v>288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36">
        <v>786413</v>
      </c>
      <c r="C37" s="36">
        <f t="shared" si="0"/>
        <v>17</v>
      </c>
      <c r="D37" s="36">
        <f t="shared" si="1"/>
        <v>306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36">
        <v>786429</v>
      </c>
      <c r="C38" s="36">
        <f t="shared" si="0"/>
        <v>16</v>
      </c>
      <c r="D38" s="36">
        <f t="shared" si="1"/>
        <v>288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36">
        <v>786445</v>
      </c>
      <c r="C39" s="36">
        <f t="shared" si="0"/>
        <v>16</v>
      </c>
      <c r="D39" s="36">
        <f t="shared" si="1"/>
        <v>288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36">
        <v>786462</v>
      </c>
      <c r="C40" s="36">
        <f t="shared" si="0"/>
        <v>17</v>
      </c>
      <c r="D40" s="36">
        <f t="shared" si="1"/>
        <v>306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36">
        <v>786478</v>
      </c>
      <c r="C41" s="36">
        <f t="shared" si="0"/>
        <v>16</v>
      </c>
      <c r="D41" s="36">
        <f t="shared" si="1"/>
        <v>288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36">
        <v>786494</v>
      </c>
      <c r="C42" s="36">
        <f t="shared" si="0"/>
        <v>16</v>
      </c>
      <c r="D42" s="36">
        <f t="shared" si="1"/>
        <v>288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36">
        <v>786510</v>
      </c>
      <c r="C43" s="36">
        <f t="shared" si="0"/>
        <v>16</v>
      </c>
      <c r="D43" s="36">
        <f t="shared" si="1"/>
        <v>288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7074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(B43-B19)*18</f>
        <v>7074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213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201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:E1"/>
    <mergeCell ref="A3:E3"/>
    <mergeCell ref="I3:L3"/>
    <mergeCell ref="I5:K5"/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9">
      <selection activeCell="A50" sqref="A50:M57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113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41 сн'!A11</f>
        <v>      нагрузок и тангенса "фи" за 21 декабря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71</v>
      </c>
      <c r="C16" s="23"/>
      <c r="D16" s="23"/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75">
        <v>78084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75">
        <v>78092</v>
      </c>
      <c r="C20" s="36">
        <f>B20-B19</f>
        <v>8</v>
      </c>
      <c r="D20" s="36">
        <f>C20*18</f>
        <v>144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75">
        <v>78100</v>
      </c>
      <c r="C21" s="36">
        <f aca="true" t="shared" si="0" ref="C21:C43">B21-B20</f>
        <v>8</v>
      </c>
      <c r="D21" s="36">
        <f aca="true" t="shared" si="1" ref="D21:D43">C21*18</f>
        <v>144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75">
        <v>78107</v>
      </c>
      <c r="C22" s="36">
        <f t="shared" si="0"/>
        <v>7</v>
      </c>
      <c r="D22" s="36">
        <f t="shared" si="1"/>
        <v>126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75">
        <v>78115</v>
      </c>
      <c r="C23" s="36">
        <f t="shared" si="0"/>
        <v>8</v>
      </c>
      <c r="D23" s="36">
        <f t="shared" si="1"/>
        <v>144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75">
        <v>78124</v>
      </c>
      <c r="C24" s="36">
        <f t="shared" si="0"/>
        <v>9</v>
      </c>
      <c r="D24" s="36">
        <f t="shared" si="1"/>
        <v>162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75">
        <v>78133</v>
      </c>
      <c r="C25" s="36">
        <f t="shared" si="0"/>
        <v>9</v>
      </c>
      <c r="D25" s="36">
        <f t="shared" si="1"/>
        <v>162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75">
        <v>78143</v>
      </c>
      <c r="C26" s="36">
        <f t="shared" si="0"/>
        <v>10</v>
      </c>
      <c r="D26" s="36">
        <f t="shared" si="1"/>
        <v>180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75">
        <v>78151</v>
      </c>
      <c r="C27" s="36">
        <f t="shared" si="0"/>
        <v>8</v>
      </c>
      <c r="D27" s="36">
        <f t="shared" si="1"/>
        <v>144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75">
        <v>78161</v>
      </c>
      <c r="C28" s="36">
        <f t="shared" si="0"/>
        <v>10</v>
      </c>
      <c r="D28" s="36">
        <f t="shared" si="1"/>
        <v>180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75">
        <v>78171</v>
      </c>
      <c r="C29" s="36">
        <f t="shared" si="0"/>
        <v>10</v>
      </c>
      <c r="D29" s="36">
        <f t="shared" si="1"/>
        <v>180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75">
        <v>78182</v>
      </c>
      <c r="C30" s="36">
        <f t="shared" si="0"/>
        <v>11</v>
      </c>
      <c r="D30" s="36">
        <f t="shared" si="1"/>
        <v>198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75">
        <v>78192</v>
      </c>
      <c r="C31" s="36">
        <f t="shared" si="0"/>
        <v>10</v>
      </c>
      <c r="D31" s="36">
        <f t="shared" si="1"/>
        <v>180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75">
        <v>78202</v>
      </c>
      <c r="C32" s="36">
        <f t="shared" si="0"/>
        <v>10</v>
      </c>
      <c r="D32" s="36">
        <f t="shared" si="1"/>
        <v>180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75">
        <v>78212</v>
      </c>
      <c r="C33" s="36">
        <f t="shared" si="0"/>
        <v>10</v>
      </c>
      <c r="D33" s="36">
        <f t="shared" si="1"/>
        <v>180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75">
        <v>78222</v>
      </c>
      <c r="C34" s="36">
        <f t="shared" si="0"/>
        <v>10</v>
      </c>
      <c r="D34" s="36">
        <f t="shared" si="1"/>
        <v>180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75">
        <v>78232</v>
      </c>
      <c r="C35" s="36">
        <f t="shared" si="0"/>
        <v>10</v>
      </c>
      <c r="D35" s="36">
        <f t="shared" si="1"/>
        <v>180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75">
        <v>78243</v>
      </c>
      <c r="C36" s="36">
        <f t="shared" si="0"/>
        <v>11</v>
      </c>
      <c r="D36" s="36">
        <f t="shared" si="1"/>
        <v>198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75">
        <v>78253</v>
      </c>
      <c r="C37" s="36">
        <f t="shared" si="0"/>
        <v>10</v>
      </c>
      <c r="D37" s="36">
        <f t="shared" si="1"/>
        <v>180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75">
        <v>78264</v>
      </c>
      <c r="C38" s="36">
        <f t="shared" si="0"/>
        <v>11</v>
      </c>
      <c r="D38" s="36">
        <f t="shared" si="1"/>
        <v>198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75">
        <v>78274</v>
      </c>
      <c r="C39" s="36">
        <f t="shared" si="0"/>
        <v>10</v>
      </c>
      <c r="D39" s="36">
        <f t="shared" si="1"/>
        <v>180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75">
        <v>78285</v>
      </c>
      <c r="C40" s="36">
        <f t="shared" si="0"/>
        <v>11</v>
      </c>
      <c r="D40" s="36">
        <f t="shared" si="1"/>
        <v>198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75">
        <v>78295</v>
      </c>
      <c r="C41" s="36">
        <f t="shared" si="0"/>
        <v>10</v>
      </c>
      <c r="D41" s="36">
        <f t="shared" si="1"/>
        <v>180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75">
        <v>78305</v>
      </c>
      <c r="C42" s="36">
        <f t="shared" si="0"/>
        <v>10</v>
      </c>
      <c r="D42" s="36">
        <f t="shared" si="1"/>
        <v>180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75">
        <v>78315</v>
      </c>
      <c r="C43" s="36">
        <f t="shared" si="0"/>
        <v>10</v>
      </c>
      <c r="D43" s="36">
        <f t="shared" si="1"/>
        <v>180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4158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(B43-B19)*18</f>
        <v>4158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213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201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:E1"/>
    <mergeCell ref="A3:E3"/>
    <mergeCell ref="I3:L3"/>
    <mergeCell ref="I5:K5"/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5">
      <selection activeCell="A50" sqref="A50:M57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1"/>
      <c r="B1" s="1" t="s">
        <v>203</v>
      </c>
      <c r="C1" s="1"/>
      <c r="D1" s="1"/>
      <c r="E1" s="1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1" t="s">
        <v>97</v>
      </c>
      <c r="B3" s="1"/>
      <c r="C3" s="1"/>
      <c r="D3" s="1"/>
      <c r="E3" s="1"/>
      <c r="G3" s="2" t="s">
        <v>2</v>
      </c>
      <c r="I3" s="1" t="s">
        <v>58</v>
      </c>
      <c r="J3" s="1"/>
      <c r="K3" s="1"/>
      <c r="L3" s="1"/>
      <c r="M3" s="3"/>
    </row>
    <row r="4" spans="3:13" ht="12.75">
      <c r="C4" s="2" t="s">
        <v>3</v>
      </c>
      <c r="M4" s="3"/>
    </row>
    <row r="5" spans="1:13" ht="12.75">
      <c r="A5" s="1" t="s">
        <v>98</v>
      </c>
      <c r="B5" s="1"/>
      <c r="C5" s="1"/>
      <c r="D5" s="1"/>
      <c r="E5" s="1"/>
      <c r="G5" s="2" t="s">
        <v>5</v>
      </c>
      <c r="I5" s="1" t="s">
        <v>120</v>
      </c>
      <c r="J5" s="1"/>
      <c r="K5" s="1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42 сн'!A11</f>
        <v>      нагрузок и тангенса "фи" за 21 декабря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 customHeight="1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105</v>
      </c>
      <c r="C16" s="23"/>
      <c r="D16" s="23">
        <v>12</v>
      </c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75">
        <v>17892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75">
        <v>17892</v>
      </c>
      <c r="C20" s="36">
        <f>B20-B19</f>
        <v>0</v>
      </c>
      <c r="D20" s="36">
        <f>C20*12</f>
        <v>0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75">
        <v>17892</v>
      </c>
      <c r="C21" s="36">
        <f aca="true" t="shared" si="0" ref="C21:C43">B21-B20</f>
        <v>0</v>
      </c>
      <c r="D21" s="36">
        <f aca="true" t="shared" si="1" ref="D21:D43">C21*12</f>
        <v>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75">
        <v>17892</v>
      </c>
      <c r="C22" s="36">
        <f t="shared" si="0"/>
        <v>0</v>
      </c>
      <c r="D22" s="36">
        <f t="shared" si="1"/>
        <v>0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75">
        <v>17892</v>
      </c>
      <c r="C23" s="36">
        <f t="shared" si="0"/>
        <v>0</v>
      </c>
      <c r="D23" s="36">
        <f t="shared" si="1"/>
        <v>0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75">
        <v>17892</v>
      </c>
      <c r="C24" s="36">
        <f t="shared" si="0"/>
        <v>0</v>
      </c>
      <c r="D24" s="36">
        <f t="shared" si="1"/>
        <v>0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75">
        <v>17892</v>
      </c>
      <c r="C25" s="36">
        <f t="shared" si="0"/>
        <v>0</v>
      </c>
      <c r="D25" s="36">
        <f t="shared" si="1"/>
        <v>0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75">
        <v>17892</v>
      </c>
      <c r="C26" s="36">
        <f t="shared" si="0"/>
        <v>0</v>
      </c>
      <c r="D26" s="36">
        <f t="shared" si="1"/>
        <v>0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75">
        <v>17892</v>
      </c>
      <c r="C27" s="36">
        <f t="shared" si="0"/>
        <v>0</v>
      </c>
      <c r="D27" s="36">
        <f t="shared" si="1"/>
        <v>0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75">
        <v>17892</v>
      </c>
      <c r="C28" s="36">
        <f t="shared" si="0"/>
        <v>0</v>
      </c>
      <c r="D28" s="36">
        <f t="shared" si="1"/>
        <v>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75">
        <v>17892</v>
      </c>
      <c r="C29" s="36">
        <f t="shared" si="0"/>
        <v>0</v>
      </c>
      <c r="D29" s="36">
        <f t="shared" si="1"/>
        <v>0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75">
        <v>17892</v>
      </c>
      <c r="C30" s="36">
        <f t="shared" si="0"/>
        <v>0</v>
      </c>
      <c r="D30" s="36">
        <f t="shared" si="1"/>
        <v>0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75">
        <v>17892</v>
      </c>
      <c r="C31" s="36">
        <f t="shared" si="0"/>
        <v>0</v>
      </c>
      <c r="D31" s="36">
        <f t="shared" si="1"/>
        <v>0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75">
        <v>17892</v>
      </c>
      <c r="C32" s="36">
        <f t="shared" si="0"/>
        <v>0</v>
      </c>
      <c r="D32" s="36">
        <f t="shared" si="1"/>
        <v>0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75">
        <v>17892</v>
      </c>
      <c r="C33" s="36">
        <f t="shared" si="0"/>
        <v>0</v>
      </c>
      <c r="D33" s="36">
        <f t="shared" si="1"/>
        <v>0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75">
        <v>17892</v>
      </c>
      <c r="C34" s="36">
        <f t="shared" si="0"/>
        <v>0</v>
      </c>
      <c r="D34" s="36">
        <f t="shared" si="1"/>
        <v>0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75">
        <v>17892</v>
      </c>
      <c r="C35" s="36">
        <f t="shared" si="0"/>
        <v>0</v>
      </c>
      <c r="D35" s="36">
        <f t="shared" si="1"/>
        <v>0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75">
        <v>17892</v>
      </c>
      <c r="C36" s="36">
        <f t="shared" si="0"/>
        <v>0</v>
      </c>
      <c r="D36" s="36">
        <f t="shared" si="1"/>
        <v>0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75">
        <v>17892</v>
      </c>
      <c r="C37" s="36">
        <f t="shared" si="0"/>
        <v>0</v>
      </c>
      <c r="D37" s="36">
        <f t="shared" si="1"/>
        <v>0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75">
        <v>17892</v>
      </c>
      <c r="C38" s="36">
        <f t="shared" si="0"/>
        <v>0</v>
      </c>
      <c r="D38" s="36">
        <f t="shared" si="1"/>
        <v>0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75">
        <v>17892</v>
      </c>
      <c r="C39" s="36">
        <f t="shared" si="0"/>
        <v>0</v>
      </c>
      <c r="D39" s="36">
        <f t="shared" si="1"/>
        <v>0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75">
        <v>17892</v>
      </c>
      <c r="C40" s="36">
        <f t="shared" si="0"/>
        <v>0</v>
      </c>
      <c r="D40" s="36">
        <f t="shared" si="1"/>
        <v>0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75">
        <v>17892</v>
      </c>
      <c r="C41" s="36">
        <f t="shared" si="0"/>
        <v>0</v>
      </c>
      <c r="D41" s="36">
        <f t="shared" si="1"/>
        <v>0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75">
        <v>17892</v>
      </c>
      <c r="C42" s="36">
        <f t="shared" si="0"/>
        <v>0</v>
      </c>
      <c r="D42" s="36">
        <f t="shared" si="1"/>
        <v>0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75">
        <v>17892</v>
      </c>
      <c r="C43" s="36">
        <f t="shared" si="0"/>
        <v>0</v>
      </c>
      <c r="D43" s="36">
        <f t="shared" si="1"/>
        <v>0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0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(B43-B19)*12</f>
        <v>0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213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201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2"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8">
      <selection activeCell="A50" sqref="A50:M57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119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43 сн'!A11</f>
        <v>      нагрузок и тангенса "фи" за 21 декабря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78</v>
      </c>
      <c r="C16" s="23"/>
      <c r="D16" s="23"/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75">
        <v>12827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75">
        <v>12829</v>
      </c>
      <c r="C20" s="36">
        <f>B20-B19</f>
        <v>2</v>
      </c>
      <c r="D20" s="36">
        <f>C20*120</f>
        <v>240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75">
        <v>12831</v>
      </c>
      <c r="C21" s="36">
        <f aca="true" t="shared" si="0" ref="C21:C43">B21-B20</f>
        <v>2</v>
      </c>
      <c r="D21" s="36">
        <f>C21*120</f>
        <v>240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75">
        <v>12832</v>
      </c>
      <c r="C22" s="36">
        <f t="shared" si="0"/>
        <v>1</v>
      </c>
      <c r="D22" s="36">
        <f aca="true" t="shared" si="1" ref="D22:D43">C22*120</f>
        <v>120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75">
        <v>12834</v>
      </c>
      <c r="C23" s="36">
        <f t="shared" si="0"/>
        <v>2</v>
      </c>
      <c r="D23" s="36">
        <f t="shared" si="1"/>
        <v>240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75">
        <v>12836</v>
      </c>
      <c r="C24" s="36">
        <f t="shared" si="0"/>
        <v>2</v>
      </c>
      <c r="D24" s="36">
        <f t="shared" si="1"/>
        <v>240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75">
        <v>12838</v>
      </c>
      <c r="C25" s="36">
        <f t="shared" si="0"/>
        <v>2</v>
      </c>
      <c r="D25" s="36">
        <f t="shared" si="1"/>
        <v>240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75">
        <v>12839</v>
      </c>
      <c r="C26" s="36">
        <f t="shared" si="0"/>
        <v>1</v>
      </c>
      <c r="D26" s="36">
        <f t="shared" si="1"/>
        <v>120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75">
        <v>12841</v>
      </c>
      <c r="C27" s="36">
        <f t="shared" si="0"/>
        <v>2</v>
      </c>
      <c r="D27" s="36">
        <f t="shared" si="1"/>
        <v>240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75">
        <v>12843</v>
      </c>
      <c r="C28" s="36">
        <f t="shared" si="0"/>
        <v>2</v>
      </c>
      <c r="D28" s="36">
        <f t="shared" si="1"/>
        <v>240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75">
        <v>12844</v>
      </c>
      <c r="C29" s="36">
        <f t="shared" si="0"/>
        <v>1</v>
      </c>
      <c r="D29" s="36">
        <f t="shared" si="1"/>
        <v>120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75">
        <v>12846</v>
      </c>
      <c r="C30" s="36">
        <f t="shared" si="0"/>
        <v>2</v>
      </c>
      <c r="D30" s="36">
        <f t="shared" si="1"/>
        <v>240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75">
        <v>12848</v>
      </c>
      <c r="C31" s="36">
        <f t="shared" si="0"/>
        <v>2</v>
      </c>
      <c r="D31" s="36">
        <f t="shared" si="1"/>
        <v>240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75">
        <v>12850</v>
      </c>
      <c r="C32" s="36">
        <f t="shared" si="0"/>
        <v>2</v>
      </c>
      <c r="D32" s="36">
        <f t="shared" si="1"/>
        <v>240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75">
        <v>12851</v>
      </c>
      <c r="C33" s="36">
        <f t="shared" si="0"/>
        <v>1</v>
      </c>
      <c r="D33" s="36">
        <f t="shared" si="1"/>
        <v>120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75">
        <v>12853</v>
      </c>
      <c r="C34" s="36">
        <f t="shared" si="0"/>
        <v>2</v>
      </c>
      <c r="D34" s="36">
        <f t="shared" si="1"/>
        <v>240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75">
        <v>12854</v>
      </c>
      <c r="C35" s="36">
        <f t="shared" si="0"/>
        <v>1</v>
      </c>
      <c r="D35" s="36">
        <f t="shared" si="1"/>
        <v>120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75">
        <v>12856</v>
      </c>
      <c r="C36" s="36">
        <f t="shared" si="0"/>
        <v>2</v>
      </c>
      <c r="D36" s="36">
        <f t="shared" si="1"/>
        <v>240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75">
        <v>12858</v>
      </c>
      <c r="C37" s="36">
        <f t="shared" si="0"/>
        <v>2</v>
      </c>
      <c r="D37" s="36">
        <f t="shared" si="1"/>
        <v>240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75">
        <v>12860</v>
      </c>
      <c r="C38" s="36">
        <f t="shared" si="0"/>
        <v>2</v>
      </c>
      <c r="D38" s="36">
        <f t="shared" si="1"/>
        <v>240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75">
        <v>12862</v>
      </c>
      <c r="C39" s="36">
        <f t="shared" si="0"/>
        <v>2</v>
      </c>
      <c r="D39" s="36">
        <f t="shared" si="1"/>
        <v>240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75">
        <v>12863</v>
      </c>
      <c r="C40" s="36">
        <f t="shared" si="0"/>
        <v>1</v>
      </c>
      <c r="D40" s="36">
        <f t="shared" si="1"/>
        <v>120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75">
        <v>12865</v>
      </c>
      <c r="C41" s="36">
        <f t="shared" si="0"/>
        <v>2</v>
      </c>
      <c r="D41" s="36">
        <f t="shared" si="1"/>
        <v>240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75">
        <v>12867</v>
      </c>
      <c r="C42" s="36">
        <f t="shared" si="0"/>
        <v>2</v>
      </c>
      <c r="D42" s="36">
        <f t="shared" si="1"/>
        <v>240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75">
        <v>12868</v>
      </c>
      <c r="C43" s="36">
        <f t="shared" si="0"/>
        <v>1</v>
      </c>
      <c r="D43" s="36">
        <f t="shared" si="1"/>
        <v>120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4920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(B43-B19)*120</f>
        <v>4920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213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201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:E1"/>
    <mergeCell ref="A3:E3"/>
    <mergeCell ref="I3:L3"/>
    <mergeCell ref="I5:K5"/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8">
      <selection activeCell="A50" sqref="A50:M57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1"/>
      <c r="B1" s="1" t="s">
        <v>203</v>
      </c>
      <c r="C1" s="1"/>
      <c r="D1" s="1"/>
      <c r="E1" s="1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1" t="s">
        <v>97</v>
      </c>
      <c r="B3" s="1"/>
      <c r="C3" s="1"/>
      <c r="D3" s="1"/>
      <c r="E3" s="1"/>
      <c r="G3" s="2" t="s">
        <v>2</v>
      </c>
      <c r="I3" s="1" t="s">
        <v>58</v>
      </c>
      <c r="J3" s="1"/>
      <c r="K3" s="1"/>
      <c r="L3" s="1"/>
      <c r="M3" s="3"/>
    </row>
    <row r="4" spans="3:13" ht="12.75">
      <c r="C4" s="2" t="s">
        <v>3</v>
      </c>
      <c r="M4" s="3"/>
    </row>
    <row r="5" spans="1:13" ht="12.75">
      <c r="A5" s="1" t="s">
        <v>98</v>
      </c>
      <c r="B5" s="1"/>
      <c r="C5" s="1"/>
      <c r="D5" s="1"/>
      <c r="E5" s="1"/>
      <c r="G5" s="2" t="s">
        <v>5</v>
      </c>
      <c r="I5" s="1" t="s">
        <v>111</v>
      </c>
      <c r="J5" s="1"/>
      <c r="K5" s="1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44 сн'!A11</f>
        <v>      нагрузок и тангенса "фи" за 21 декабря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 customHeight="1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105</v>
      </c>
      <c r="C16" s="23"/>
      <c r="D16" s="23">
        <v>12</v>
      </c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75">
        <v>8203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75">
        <v>8203</v>
      </c>
      <c r="C20" s="36">
        <f>B20-B19</f>
        <v>0</v>
      </c>
      <c r="D20" s="36">
        <f>C20*12</f>
        <v>0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75">
        <v>8203</v>
      </c>
      <c r="C21" s="36">
        <f aca="true" t="shared" si="0" ref="C21:C43">B21-B20</f>
        <v>0</v>
      </c>
      <c r="D21" s="36">
        <f aca="true" t="shared" si="1" ref="D21:D43">C21*12</f>
        <v>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75">
        <v>8203</v>
      </c>
      <c r="C22" s="36">
        <f t="shared" si="0"/>
        <v>0</v>
      </c>
      <c r="D22" s="36">
        <f t="shared" si="1"/>
        <v>0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75">
        <v>8203</v>
      </c>
      <c r="C23" s="36">
        <f t="shared" si="0"/>
        <v>0</v>
      </c>
      <c r="D23" s="36">
        <f t="shared" si="1"/>
        <v>0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75">
        <v>8203</v>
      </c>
      <c r="C24" s="36">
        <f t="shared" si="0"/>
        <v>0</v>
      </c>
      <c r="D24" s="36">
        <f t="shared" si="1"/>
        <v>0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75">
        <v>8203</v>
      </c>
      <c r="C25" s="36">
        <f t="shared" si="0"/>
        <v>0</v>
      </c>
      <c r="D25" s="36">
        <f t="shared" si="1"/>
        <v>0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75">
        <v>8203</v>
      </c>
      <c r="C26" s="36">
        <f t="shared" si="0"/>
        <v>0</v>
      </c>
      <c r="D26" s="36">
        <f t="shared" si="1"/>
        <v>0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75">
        <v>8203</v>
      </c>
      <c r="C27" s="36">
        <f t="shared" si="0"/>
        <v>0</v>
      </c>
      <c r="D27" s="36">
        <f t="shared" si="1"/>
        <v>0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75">
        <v>8203</v>
      </c>
      <c r="C28" s="36">
        <f t="shared" si="0"/>
        <v>0</v>
      </c>
      <c r="D28" s="36">
        <f t="shared" si="1"/>
        <v>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75">
        <v>8203</v>
      </c>
      <c r="C29" s="36">
        <f t="shared" si="0"/>
        <v>0</v>
      </c>
      <c r="D29" s="36">
        <f t="shared" si="1"/>
        <v>0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75">
        <v>8203</v>
      </c>
      <c r="C30" s="36">
        <f t="shared" si="0"/>
        <v>0</v>
      </c>
      <c r="D30" s="36">
        <f t="shared" si="1"/>
        <v>0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75">
        <v>8203</v>
      </c>
      <c r="C31" s="36">
        <f t="shared" si="0"/>
        <v>0</v>
      </c>
      <c r="D31" s="36">
        <f t="shared" si="1"/>
        <v>0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75">
        <v>8203</v>
      </c>
      <c r="C32" s="36">
        <f t="shared" si="0"/>
        <v>0</v>
      </c>
      <c r="D32" s="36">
        <f t="shared" si="1"/>
        <v>0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75">
        <v>8203</v>
      </c>
      <c r="C33" s="36">
        <f t="shared" si="0"/>
        <v>0</v>
      </c>
      <c r="D33" s="36">
        <f t="shared" si="1"/>
        <v>0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75">
        <v>8203</v>
      </c>
      <c r="C34" s="36">
        <f t="shared" si="0"/>
        <v>0</v>
      </c>
      <c r="D34" s="36">
        <f t="shared" si="1"/>
        <v>0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75">
        <v>8203</v>
      </c>
      <c r="C35" s="36">
        <f t="shared" si="0"/>
        <v>0</v>
      </c>
      <c r="D35" s="36">
        <f t="shared" si="1"/>
        <v>0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75">
        <v>8203</v>
      </c>
      <c r="C36" s="36">
        <f t="shared" si="0"/>
        <v>0</v>
      </c>
      <c r="D36" s="36">
        <f t="shared" si="1"/>
        <v>0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75">
        <v>8203</v>
      </c>
      <c r="C37" s="36">
        <f t="shared" si="0"/>
        <v>0</v>
      </c>
      <c r="D37" s="36">
        <f t="shared" si="1"/>
        <v>0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75">
        <v>8203</v>
      </c>
      <c r="C38" s="36">
        <f t="shared" si="0"/>
        <v>0</v>
      </c>
      <c r="D38" s="36">
        <f t="shared" si="1"/>
        <v>0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75">
        <v>8203</v>
      </c>
      <c r="C39" s="36">
        <f t="shared" si="0"/>
        <v>0</v>
      </c>
      <c r="D39" s="36">
        <f t="shared" si="1"/>
        <v>0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75">
        <v>8203</v>
      </c>
      <c r="C40" s="36">
        <f t="shared" si="0"/>
        <v>0</v>
      </c>
      <c r="D40" s="36">
        <f t="shared" si="1"/>
        <v>0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75">
        <v>8203</v>
      </c>
      <c r="C41" s="36">
        <f t="shared" si="0"/>
        <v>0</v>
      </c>
      <c r="D41" s="36">
        <f t="shared" si="1"/>
        <v>0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75">
        <v>8203</v>
      </c>
      <c r="C42" s="36">
        <f t="shared" si="0"/>
        <v>0</v>
      </c>
      <c r="D42" s="36">
        <f t="shared" si="1"/>
        <v>0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75">
        <v>8203</v>
      </c>
      <c r="C43" s="36">
        <f t="shared" si="0"/>
        <v>0</v>
      </c>
      <c r="D43" s="36">
        <f t="shared" si="1"/>
        <v>0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0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(B43-B19)*18</f>
        <v>0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213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201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2"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7">
      <selection activeCell="A50" sqref="A50:M57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79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47 сн'!A11</f>
        <v>      нагрузок и тангенса "фи" за 21 декабря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80</v>
      </c>
      <c r="C16" s="23"/>
      <c r="D16" s="23"/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75">
        <v>55828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75">
        <v>55829</v>
      </c>
      <c r="C20" s="36">
        <f>B20-B19</f>
        <v>1</v>
      </c>
      <c r="D20" s="36">
        <f>C20*180</f>
        <v>180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75">
        <v>55831</v>
      </c>
      <c r="C21" s="36">
        <f aca="true" t="shared" si="0" ref="C21:C43">B21-B20</f>
        <v>2</v>
      </c>
      <c r="D21" s="36">
        <f aca="true" t="shared" si="1" ref="D21:D43">C21*180</f>
        <v>360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75">
        <v>55832</v>
      </c>
      <c r="C22" s="36">
        <f t="shared" si="0"/>
        <v>1</v>
      </c>
      <c r="D22" s="36">
        <f t="shared" si="1"/>
        <v>180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75">
        <v>55834</v>
      </c>
      <c r="C23" s="36">
        <f t="shared" si="0"/>
        <v>2</v>
      </c>
      <c r="D23" s="36">
        <f t="shared" si="1"/>
        <v>360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75">
        <v>55835</v>
      </c>
      <c r="C24" s="36">
        <f t="shared" si="0"/>
        <v>1</v>
      </c>
      <c r="D24" s="36">
        <f t="shared" si="1"/>
        <v>180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75">
        <v>55837</v>
      </c>
      <c r="C25" s="36">
        <f t="shared" si="0"/>
        <v>2</v>
      </c>
      <c r="D25" s="36">
        <f t="shared" si="1"/>
        <v>360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75">
        <v>55839</v>
      </c>
      <c r="C26" s="36">
        <f t="shared" si="0"/>
        <v>2</v>
      </c>
      <c r="D26" s="36">
        <f t="shared" si="1"/>
        <v>360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75">
        <v>55840</v>
      </c>
      <c r="C27" s="36">
        <f t="shared" si="0"/>
        <v>1</v>
      </c>
      <c r="D27" s="36">
        <f t="shared" si="1"/>
        <v>180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75">
        <v>55842</v>
      </c>
      <c r="C28" s="36">
        <f t="shared" si="0"/>
        <v>2</v>
      </c>
      <c r="D28" s="36">
        <f t="shared" si="1"/>
        <v>360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75">
        <v>55843</v>
      </c>
      <c r="C29" s="36">
        <f t="shared" si="0"/>
        <v>1</v>
      </c>
      <c r="D29" s="36">
        <f t="shared" si="1"/>
        <v>180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75">
        <v>55845</v>
      </c>
      <c r="C30" s="36">
        <f t="shared" si="0"/>
        <v>2</v>
      </c>
      <c r="D30" s="36">
        <f t="shared" si="1"/>
        <v>360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75">
        <v>55846</v>
      </c>
      <c r="C31" s="36">
        <f t="shared" si="0"/>
        <v>1</v>
      </c>
      <c r="D31" s="36">
        <f t="shared" si="1"/>
        <v>180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75">
        <v>55848</v>
      </c>
      <c r="C32" s="36">
        <f t="shared" si="0"/>
        <v>2</v>
      </c>
      <c r="D32" s="36">
        <f t="shared" si="1"/>
        <v>360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75">
        <v>55849</v>
      </c>
      <c r="C33" s="36">
        <f t="shared" si="0"/>
        <v>1</v>
      </c>
      <c r="D33" s="36">
        <f t="shared" si="1"/>
        <v>180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75">
        <v>55851</v>
      </c>
      <c r="C34" s="36">
        <f t="shared" si="0"/>
        <v>2</v>
      </c>
      <c r="D34" s="36">
        <f t="shared" si="1"/>
        <v>360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75">
        <v>55853</v>
      </c>
      <c r="C35" s="36">
        <f t="shared" si="0"/>
        <v>2</v>
      </c>
      <c r="D35" s="36">
        <f t="shared" si="1"/>
        <v>360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75">
        <v>55855</v>
      </c>
      <c r="C36" s="36">
        <f t="shared" si="0"/>
        <v>2</v>
      </c>
      <c r="D36" s="36">
        <f t="shared" si="1"/>
        <v>360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75">
        <v>55856</v>
      </c>
      <c r="C37" s="36">
        <f t="shared" si="0"/>
        <v>1</v>
      </c>
      <c r="D37" s="36">
        <f t="shared" si="1"/>
        <v>180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75">
        <v>55858</v>
      </c>
      <c r="C38" s="36">
        <f t="shared" si="0"/>
        <v>2</v>
      </c>
      <c r="D38" s="36">
        <f t="shared" si="1"/>
        <v>360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75">
        <v>55860</v>
      </c>
      <c r="C39" s="36">
        <f t="shared" si="0"/>
        <v>2</v>
      </c>
      <c r="D39" s="36">
        <f t="shared" si="1"/>
        <v>360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75">
        <v>55861</v>
      </c>
      <c r="C40" s="36">
        <f t="shared" si="0"/>
        <v>1</v>
      </c>
      <c r="D40" s="36">
        <f t="shared" si="1"/>
        <v>180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75">
        <v>55863</v>
      </c>
      <c r="C41" s="36">
        <f t="shared" si="0"/>
        <v>2</v>
      </c>
      <c r="D41" s="36">
        <f t="shared" si="1"/>
        <v>360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75">
        <v>55865</v>
      </c>
      <c r="C42" s="36">
        <f t="shared" si="0"/>
        <v>2</v>
      </c>
      <c r="D42" s="36">
        <f t="shared" si="1"/>
        <v>360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75">
        <v>55867</v>
      </c>
      <c r="C43" s="36">
        <f t="shared" si="0"/>
        <v>2</v>
      </c>
      <c r="D43" s="36">
        <f t="shared" si="1"/>
        <v>360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7020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(B43-B19)*180</f>
        <v>7020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213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201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:E1"/>
    <mergeCell ref="A3:E3"/>
    <mergeCell ref="I3:L3"/>
    <mergeCell ref="I5:K5"/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6">
      <selection activeCell="A50" sqref="A50:M57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81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49 сн'!A11</f>
        <v>      нагрузок и тангенса "фи" за 21 декабря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80</v>
      </c>
      <c r="C16" s="23"/>
      <c r="D16" s="23"/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59">
        <v>97739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49">
        <v>97741</v>
      </c>
      <c r="C20" s="36">
        <f>B20-B19</f>
        <v>2</v>
      </c>
      <c r="D20" s="36">
        <f>C20*180</f>
        <v>360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49">
        <v>97743</v>
      </c>
      <c r="C21" s="36">
        <f aca="true" t="shared" si="0" ref="C21:C43">B21-B20</f>
        <v>2</v>
      </c>
      <c r="D21" s="36">
        <f aca="true" t="shared" si="1" ref="D21:D43">C21*180</f>
        <v>360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49">
        <v>97745</v>
      </c>
      <c r="C22" s="36">
        <f t="shared" si="0"/>
        <v>2</v>
      </c>
      <c r="D22" s="36">
        <f t="shared" si="1"/>
        <v>360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49">
        <v>97747</v>
      </c>
      <c r="C23" s="36">
        <f t="shared" si="0"/>
        <v>2</v>
      </c>
      <c r="D23" s="36">
        <f t="shared" si="1"/>
        <v>360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49">
        <v>97749</v>
      </c>
      <c r="C24" s="36">
        <f t="shared" si="0"/>
        <v>2</v>
      </c>
      <c r="D24" s="36">
        <f t="shared" si="1"/>
        <v>360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49">
        <v>97751</v>
      </c>
      <c r="C25" s="36">
        <f t="shared" si="0"/>
        <v>2</v>
      </c>
      <c r="D25" s="36">
        <f t="shared" si="1"/>
        <v>360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49">
        <v>97752</v>
      </c>
      <c r="C26" s="36">
        <f t="shared" si="0"/>
        <v>1</v>
      </c>
      <c r="D26" s="36">
        <f t="shared" si="1"/>
        <v>180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49">
        <v>97755</v>
      </c>
      <c r="C27" s="36">
        <f t="shared" si="0"/>
        <v>3</v>
      </c>
      <c r="D27" s="36">
        <f t="shared" si="1"/>
        <v>540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49">
        <v>97757</v>
      </c>
      <c r="C28" s="36">
        <f t="shared" si="0"/>
        <v>2</v>
      </c>
      <c r="D28" s="36">
        <f t="shared" si="1"/>
        <v>360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49">
        <v>97758</v>
      </c>
      <c r="C29" s="36">
        <f t="shared" si="0"/>
        <v>1</v>
      </c>
      <c r="D29" s="36">
        <f t="shared" si="1"/>
        <v>180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49">
        <v>97760</v>
      </c>
      <c r="C30" s="36">
        <f t="shared" si="0"/>
        <v>2</v>
      </c>
      <c r="D30" s="36">
        <f t="shared" si="1"/>
        <v>360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49">
        <v>97762</v>
      </c>
      <c r="C31" s="36">
        <f t="shared" si="0"/>
        <v>2</v>
      </c>
      <c r="D31" s="36">
        <f t="shared" si="1"/>
        <v>360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49">
        <v>97764</v>
      </c>
      <c r="C32" s="36">
        <f t="shared" si="0"/>
        <v>2</v>
      </c>
      <c r="D32" s="36">
        <f t="shared" si="1"/>
        <v>360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49">
        <v>97766</v>
      </c>
      <c r="C33" s="36">
        <f t="shared" si="0"/>
        <v>2</v>
      </c>
      <c r="D33" s="36">
        <f t="shared" si="1"/>
        <v>360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49">
        <v>97768</v>
      </c>
      <c r="C34" s="36">
        <f t="shared" si="0"/>
        <v>2</v>
      </c>
      <c r="D34" s="36">
        <f t="shared" si="1"/>
        <v>360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49">
        <v>97770</v>
      </c>
      <c r="C35" s="36">
        <f t="shared" si="0"/>
        <v>2</v>
      </c>
      <c r="D35" s="36">
        <f t="shared" si="1"/>
        <v>360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49">
        <v>97772</v>
      </c>
      <c r="C36" s="36">
        <f t="shared" si="0"/>
        <v>2</v>
      </c>
      <c r="D36" s="36">
        <f t="shared" si="1"/>
        <v>360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49">
        <v>97774</v>
      </c>
      <c r="C37" s="36">
        <f t="shared" si="0"/>
        <v>2</v>
      </c>
      <c r="D37" s="36">
        <f t="shared" si="1"/>
        <v>360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49">
        <v>97776</v>
      </c>
      <c r="C38" s="36">
        <f t="shared" si="0"/>
        <v>2</v>
      </c>
      <c r="D38" s="36">
        <f t="shared" si="1"/>
        <v>360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49">
        <v>97778</v>
      </c>
      <c r="C39" s="36">
        <f t="shared" si="0"/>
        <v>2</v>
      </c>
      <c r="D39" s="36">
        <f t="shared" si="1"/>
        <v>360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49">
        <v>97780</v>
      </c>
      <c r="C40" s="36">
        <f t="shared" si="0"/>
        <v>2</v>
      </c>
      <c r="D40" s="36">
        <f t="shared" si="1"/>
        <v>360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49">
        <v>97782</v>
      </c>
      <c r="C41" s="36">
        <f t="shared" si="0"/>
        <v>2</v>
      </c>
      <c r="D41" s="36">
        <f t="shared" si="1"/>
        <v>360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49">
        <v>97784</v>
      </c>
      <c r="C42" s="36">
        <f t="shared" si="0"/>
        <v>2</v>
      </c>
      <c r="D42" s="36">
        <f t="shared" si="1"/>
        <v>360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49">
        <v>97786</v>
      </c>
      <c r="C43" s="36">
        <f t="shared" si="0"/>
        <v>2</v>
      </c>
      <c r="D43" s="36">
        <f t="shared" si="1"/>
        <v>360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8460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(B43-B19)*180</f>
        <v>8460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213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201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:E1"/>
    <mergeCell ref="A3:E3"/>
    <mergeCell ref="I3:L3"/>
    <mergeCell ref="I5:K5"/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8">
      <selection activeCell="A50" sqref="A50:M57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82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50 сн'!A11</f>
        <v>      нагрузок и тангенса "фи" за 21 декабря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80</v>
      </c>
      <c r="C16" s="23"/>
      <c r="D16" s="23"/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75">
        <v>2826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75">
        <v>2827</v>
      </c>
      <c r="C20" s="36">
        <f>B20-B19</f>
        <v>1</v>
      </c>
      <c r="D20" s="36">
        <f>C20*180</f>
        <v>180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75">
        <v>2830</v>
      </c>
      <c r="C21" s="36">
        <f aca="true" t="shared" si="0" ref="C21:C43">B21-B20</f>
        <v>3</v>
      </c>
      <c r="D21" s="36">
        <f aca="true" t="shared" si="1" ref="D21:D43">C21*180</f>
        <v>540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75">
        <v>2832</v>
      </c>
      <c r="C22" s="36">
        <f t="shared" si="0"/>
        <v>2</v>
      </c>
      <c r="D22" s="36">
        <f t="shared" si="1"/>
        <v>360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75">
        <v>2834</v>
      </c>
      <c r="C23" s="36">
        <f t="shared" si="0"/>
        <v>2</v>
      </c>
      <c r="D23" s="36">
        <f t="shared" si="1"/>
        <v>360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75">
        <v>2836</v>
      </c>
      <c r="C24" s="36">
        <f t="shared" si="0"/>
        <v>2</v>
      </c>
      <c r="D24" s="36">
        <f t="shared" si="1"/>
        <v>360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75">
        <v>2838</v>
      </c>
      <c r="C25" s="36">
        <f t="shared" si="0"/>
        <v>2</v>
      </c>
      <c r="D25" s="36">
        <f t="shared" si="1"/>
        <v>360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75">
        <v>2840</v>
      </c>
      <c r="C26" s="36">
        <f t="shared" si="0"/>
        <v>2</v>
      </c>
      <c r="D26" s="36">
        <f t="shared" si="1"/>
        <v>360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75">
        <v>2842</v>
      </c>
      <c r="C27" s="36">
        <f t="shared" si="0"/>
        <v>2</v>
      </c>
      <c r="D27" s="36">
        <f t="shared" si="1"/>
        <v>360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75">
        <v>2844</v>
      </c>
      <c r="C28" s="36">
        <f t="shared" si="0"/>
        <v>2</v>
      </c>
      <c r="D28" s="36">
        <f t="shared" si="1"/>
        <v>360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75">
        <v>2846</v>
      </c>
      <c r="C29" s="36">
        <f t="shared" si="0"/>
        <v>2</v>
      </c>
      <c r="D29" s="36">
        <f t="shared" si="1"/>
        <v>360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75">
        <v>2848</v>
      </c>
      <c r="C30" s="36">
        <f t="shared" si="0"/>
        <v>2</v>
      </c>
      <c r="D30" s="36">
        <f t="shared" si="1"/>
        <v>360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75">
        <v>2850</v>
      </c>
      <c r="C31" s="36">
        <f t="shared" si="0"/>
        <v>2</v>
      </c>
      <c r="D31" s="36">
        <f t="shared" si="1"/>
        <v>360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75">
        <v>2852</v>
      </c>
      <c r="C32" s="36">
        <f t="shared" si="0"/>
        <v>2</v>
      </c>
      <c r="D32" s="36">
        <f t="shared" si="1"/>
        <v>360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75">
        <v>2854</v>
      </c>
      <c r="C33" s="36">
        <f t="shared" si="0"/>
        <v>2</v>
      </c>
      <c r="D33" s="36">
        <f t="shared" si="1"/>
        <v>360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75">
        <v>2856</v>
      </c>
      <c r="C34" s="36">
        <f t="shared" si="0"/>
        <v>2</v>
      </c>
      <c r="D34" s="36">
        <f t="shared" si="1"/>
        <v>360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75">
        <v>2858</v>
      </c>
      <c r="C35" s="36">
        <f t="shared" si="0"/>
        <v>2</v>
      </c>
      <c r="D35" s="36">
        <f t="shared" si="1"/>
        <v>360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75">
        <v>2860</v>
      </c>
      <c r="C36" s="36">
        <f t="shared" si="0"/>
        <v>2</v>
      </c>
      <c r="D36" s="36">
        <f t="shared" si="1"/>
        <v>360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75">
        <v>2862</v>
      </c>
      <c r="C37" s="36">
        <f t="shared" si="0"/>
        <v>2</v>
      </c>
      <c r="D37" s="36">
        <f t="shared" si="1"/>
        <v>360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75">
        <v>2864</v>
      </c>
      <c r="C38" s="36">
        <f t="shared" si="0"/>
        <v>2</v>
      </c>
      <c r="D38" s="36">
        <f t="shared" si="1"/>
        <v>360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75">
        <v>2866</v>
      </c>
      <c r="C39" s="36">
        <f t="shared" si="0"/>
        <v>2</v>
      </c>
      <c r="D39" s="36">
        <f t="shared" si="1"/>
        <v>360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75">
        <v>2868</v>
      </c>
      <c r="C40" s="36">
        <f t="shared" si="0"/>
        <v>2</v>
      </c>
      <c r="D40" s="36">
        <f t="shared" si="1"/>
        <v>360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75">
        <v>2870</v>
      </c>
      <c r="C41" s="36">
        <f t="shared" si="0"/>
        <v>2</v>
      </c>
      <c r="D41" s="36">
        <f t="shared" si="1"/>
        <v>360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75">
        <v>2872</v>
      </c>
      <c r="C42" s="36">
        <f t="shared" si="0"/>
        <v>2</v>
      </c>
      <c r="D42" s="36">
        <f t="shared" si="1"/>
        <v>360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75">
        <v>2874</v>
      </c>
      <c r="C43" s="36">
        <f t="shared" si="0"/>
        <v>2</v>
      </c>
      <c r="D43" s="36">
        <f t="shared" si="1"/>
        <v>360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8640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(B43-B19)*180</f>
        <v>8640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213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201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:E1"/>
    <mergeCell ref="A3:E3"/>
    <mergeCell ref="I3:L3"/>
    <mergeCell ref="I5:K5"/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8">
      <selection activeCell="A50" sqref="A50:M57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115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53 сн'!A11</f>
        <v>      нагрузок и тангенса "фи" за 21 декабря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80</v>
      </c>
      <c r="C16" s="23"/>
      <c r="D16" s="23"/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75">
        <v>4255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75">
        <v>4255</v>
      </c>
      <c r="C20" s="36">
        <f>B20-B19</f>
        <v>0</v>
      </c>
      <c r="D20" s="36">
        <f>C20*180</f>
        <v>0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75">
        <v>4255</v>
      </c>
      <c r="C21" s="36">
        <f aca="true" t="shared" si="0" ref="C21:C43">B21-B20</f>
        <v>0</v>
      </c>
      <c r="D21" s="36">
        <f aca="true" t="shared" si="1" ref="D21:D43">C21*180</f>
        <v>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75">
        <v>4255</v>
      </c>
      <c r="C22" s="36">
        <f t="shared" si="0"/>
        <v>0</v>
      </c>
      <c r="D22" s="36">
        <f t="shared" si="1"/>
        <v>0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75">
        <v>4255</v>
      </c>
      <c r="C23" s="36">
        <f t="shared" si="0"/>
        <v>0</v>
      </c>
      <c r="D23" s="36">
        <f t="shared" si="1"/>
        <v>0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75">
        <v>4255</v>
      </c>
      <c r="C24" s="36">
        <f t="shared" si="0"/>
        <v>0</v>
      </c>
      <c r="D24" s="36">
        <f t="shared" si="1"/>
        <v>0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75">
        <v>4255</v>
      </c>
      <c r="C25" s="36">
        <f t="shared" si="0"/>
        <v>0</v>
      </c>
      <c r="D25" s="36">
        <f t="shared" si="1"/>
        <v>0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75">
        <v>4255</v>
      </c>
      <c r="C26" s="36">
        <f t="shared" si="0"/>
        <v>0</v>
      </c>
      <c r="D26" s="36">
        <f t="shared" si="1"/>
        <v>0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75">
        <v>4255</v>
      </c>
      <c r="C27" s="36">
        <f t="shared" si="0"/>
        <v>0</v>
      </c>
      <c r="D27" s="36">
        <f t="shared" si="1"/>
        <v>0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75">
        <v>4255</v>
      </c>
      <c r="C28" s="36">
        <f t="shared" si="0"/>
        <v>0</v>
      </c>
      <c r="D28" s="36">
        <f t="shared" si="1"/>
        <v>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75">
        <v>4255</v>
      </c>
      <c r="C29" s="36">
        <f t="shared" si="0"/>
        <v>0</v>
      </c>
      <c r="D29" s="36">
        <f t="shared" si="1"/>
        <v>0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75">
        <v>4255</v>
      </c>
      <c r="C30" s="36">
        <f t="shared" si="0"/>
        <v>0</v>
      </c>
      <c r="D30" s="36">
        <f t="shared" si="1"/>
        <v>0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75">
        <v>4255</v>
      </c>
      <c r="C31" s="36">
        <f t="shared" si="0"/>
        <v>0</v>
      </c>
      <c r="D31" s="36">
        <f t="shared" si="1"/>
        <v>0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75">
        <v>4255</v>
      </c>
      <c r="C32" s="36">
        <f t="shared" si="0"/>
        <v>0</v>
      </c>
      <c r="D32" s="36">
        <f t="shared" si="1"/>
        <v>0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75">
        <v>4255</v>
      </c>
      <c r="C33" s="36">
        <f t="shared" si="0"/>
        <v>0</v>
      </c>
      <c r="D33" s="36">
        <f t="shared" si="1"/>
        <v>0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75">
        <v>4255</v>
      </c>
      <c r="C34" s="36">
        <f t="shared" si="0"/>
        <v>0</v>
      </c>
      <c r="D34" s="36">
        <f t="shared" si="1"/>
        <v>0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75">
        <v>4255</v>
      </c>
      <c r="C35" s="36">
        <f t="shared" si="0"/>
        <v>0</v>
      </c>
      <c r="D35" s="36">
        <f t="shared" si="1"/>
        <v>0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75">
        <v>4255</v>
      </c>
      <c r="C36" s="36">
        <f t="shared" si="0"/>
        <v>0</v>
      </c>
      <c r="D36" s="36">
        <f t="shared" si="1"/>
        <v>0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75">
        <v>4255</v>
      </c>
      <c r="C37" s="36">
        <f t="shared" si="0"/>
        <v>0</v>
      </c>
      <c r="D37" s="36">
        <f t="shared" si="1"/>
        <v>0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75">
        <v>4255</v>
      </c>
      <c r="C38" s="36">
        <f t="shared" si="0"/>
        <v>0</v>
      </c>
      <c r="D38" s="36">
        <f t="shared" si="1"/>
        <v>0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75">
        <v>4255</v>
      </c>
      <c r="C39" s="36">
        <f t="shared" si="0"/>
        <v>0</v>
      </c>
      <c r="D39" s="36">
        <f t="shared" si="1"/>
        <v>0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75">
        <v>4255</v>
      </c>
      <c r="C40" s="36">
        <f t="shared" si="0"/>
        <v>0</v>
      </c>
      <c r="D40" s="36">
        <f t="shared" si="1"/>
        <v>0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75">
        <v>4255</v>
      </c>
      <c r="C41" s="36">
        <f t="shared" si="0"/>
        <v>0</v>
      </c>
      <c r="D41" s="36">
        <f t="shared" si="1"/>
        <v>0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75">
        <v>4255</v>
      </c>
      <c r="C42" s="36">
        <f t="shared" si="0"/>
        <v>0</v>
      </c>
      <c r="D42" s="36">
        <f t="shared" si="1"/>
        <v>0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75">
        <v>4255</v>
      </c>
      <c r="C43" s="36">
        <f t="shared" si="0"/>
        <v>0</v>
      </c>
      <c r="D43" s="36">
        <f t="shared" si="1"/>
        <v>0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B44" s="75"/>
      <c r="D44" s="5">
        <f>SUM(D20:D43)</f>
        <v>0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(B43-B19)*180</f>
        <v>0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213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201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:E1"/>
    <mergeCell ref="A3:E3"/>
    <mergeCell ref="I3:L3"/>
    <mergeCell ref="I5:K5"/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38">
      <selection activeCell="A50" sqref="A50:M57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65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'ТГ 1'!A11</f>
        <v>      нагрузок и тангенса "фи" за 21 декабря 2016  год трансформаторного</v>
      </c>
      <c r="M11" s="3"/>
    </row>
    <row r="12" spans="3:13" ht="12.75" customHeight="1">
      <c r="C12" s="6" t="s">
        <v>64</v>
      </c>
      <c r="M12" s="3"/>
    </row>
    <row r="13" ht="12.75">
      <c r="M13" s="3"/>
    </row>
    <row r="14" spans="1:13" s="16" customFormat="1" ht="12.75">
      <c r="A14" s="87" t="s">
        <v>10</v>
      </c>
      <c r="B14" s="8" t="s">
        <v>66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61</v>
      </c>
      <c r="C15" s="15"/>
      <c r="D15" s="15"/>
      <c r="E15" s="18"/>
      <c r="F15" s="17" t="s">
        <v>61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62</v>
      </c>
      <c r="C16" s="23"/>
      <c r="D16" s="23"/>
      <c r="E16" s="24"/>
      <c r="F16" s="22" t="s">
        <v>63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4">
        <v>2223675</v>
      </c>
      <c r="C19" s="4"/>
      <c r="D19" s="4"/>
      <c r="E19" s="4"/>
      <c r="F19" s="83">
        <v>1244876</v>
      </c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4">
        <v>2223715</v>
      </c>
      <c r="C20" s="36">
        <f>B20-B19</f>
        <v>40</v>
      </c>
      <c r="D20" s="36">
        <f>C20*180</f>
        <v>7200</v>
      </c>
      <c r="E20" s="5"/>
      <c r="F20" s="84">
        <v>1244902</v>
      </c>
      <c r="G20" s="36">
        <f aca="true" t="shared" si="0" ref="G20:G42">F20-F19</f>
        <v>26</v>
      </c>
      <c r="H20" s="36">
        <f>G20*180</f>
        <v>4680</v>
      </c>
      <c r="I20" s="37">
        <f>H20/D20</f>
        <v>0.65</v>
      </c>
      <c r="J20" s="5"/>
      <c r="K20" s="5"/>
      <c r="L20" s="5"/>
    </row>
    <row r="21" spans="1:12" ht="12.75">
      <c r="A21" s="34" t="s">
        <v>27</v>
      </c>
      <c r="B21" s="4">
        <v>2223756</v>
      </c>
      <c r="C21" s="36">
        <f aca="true" t="shared" si="1" ref="C21:C43">B21-B20</f>
        <v>41</v>
      </c>
      <c r="D21" s="36">
        <f aca="true" t="shared" si="2" ref="D21:D43">C21*180</f>
        <v>7380</v>
      </c>
      <c r="E21" s="5"/>
      <c r="F21" s="84">
        <v>1244928</v>
      </c>
      <c r="G21" s="36">
        <f t="shared" si="0"/>
        <v>26</v>
      </c>
      <c r="H21" s="36">
        <f aca="true" t="shared" si="3" ref="H21:H43">G21*180</f>
        <v>4680</v>
      </c>
      <c r="I21" s="37">
        <f aca="true" t="shared" si="4" ref="I21:I44">H21/D21</f>
        <v>0.6341463414634146</v>
      </c>
      <c r="J21" s="5"/>
      <c r="K21" s="5"/>
      <c r="L21" s="5"/>
    </row>
    <row r="22" spans="1:12" ht="12.75">
      <c r="A22" s="34" t="s">
        <v>28</v>
      </c>
      <c r="B22" s="4">
        <v>2223797</v>
      </c>
      <c r="C22" s="36">
        <f t="shared" si="1"/>
        <v>41</v>
      </c>
      <c r="D22" s="36">
        <f t="shared" si="2"/>
        <v>7380</v>
      </c>
      <c r="E22" s="5"/>
      <c r="F22" s="84">
        <v>1244953</v>
      </c>
      <c r="G22" s="36">
        <f t="shared" si="0"/>
        <v>25</v>
      </c>
      <c r="H22" s="36">
        <f t="shared" si="3"/>
        <v>4500</v>
      </c>
      <c r="I22" s="37">
        <f t="shared" si="4"/>
        <v>0.6097560975609756</v>
      </c>
      <c r="J22" s="5"/>
      <c r="K22" s="5"/>
      <c r="L22" s="5"/>
    </row>
    <row r="23" spans="1:12" ht="12.75">
      <c r="A23" s="34" t="s">
        <v>29</v>
      </c>
      <c r="B23" s="4">
        <v>2223839</v>
      </c>
      <c r="C23" s="36">
        <f t="shared" si="1"/>
        <v>42</v>
      </c>
      <c r="D23" s="36">
        <f t="shared" si="2"/>
        <v>7560</v>
      </c>
      <c r="E23" s="5"/>
      <c r="F23" s="84">
        <v>1244977</v>
      </c>
      <c r="G23" s="36">
        <f t="shared" si="0"/>
        <v>24</v>
      </c>
      <c r="H23" s="36">
        <f t="shared" si="3"/>
        <v>4320</v>
      </c>
      <c r="I23" s="37">
        <f t="shared" si="4"/>
        <v>0.5714285714285714</v>
      </c>
      <c r="J23" s="5"/>
      <c r="K23" s="5"/>
      <c r="L23" s="5"/>
    </row>
    <row r="24" spans="1:12" ht="12.75">
      <c r="A24" s="34" t="s">
        <v>30</v>
      </c>
      <c r="B24" s="4">
        <v>2223881</v>
      </c>
      <c r="C24" s="36">
        <f t="shared" si="1"/>
        <v>42</v>
      </c>
      <c r="D24" s="36">
        <f t="shared" si="2"/>
        <v>7560</v>
      </c>
      <c r="E24" s="5"/>
      <c r="F24" s="84">
        <v>1245002</v>
      </c>
      <c r="G24" s="36">
        <f t="shared" si="0"/>
        <v>25</v>
      </c>
      <c r="H24" s="36">
        <f t="shared" si="3"/>
        <v>4500</v>
      </c>
      <c r="I24" s="37">
        <f t="shared" si="4"/>
        <v>0.5952380952380952</v>
      </c>
      <c r="J24" s="5"/>
      <c r="K24" s="5"/>
      <c r="L24" s="5"/>
    </row>
    <row r="25" spans="1:12" ht="12.75">
      <c r="A25" s="34" t="s">
        <v>31</v>
      </c>
      <c r="B25" s="4">
        <v>2223922</v>
      </c>
      <c r="C25" s="36">
        <f t="shared" si="1"/>
        <v>41</v>
      </c>
      <c r="D25" s="36">
        <f t="shared" si="2"/>
        <v>7380</v>
      </c>
      <c r="E25" s="5"/>
      <c r="F25" s="84">
        <v>1245026</v>
      </c>
      <c r="G25" s="36">
        <f t="shared" si="0"/>
        <v>24</v>
      </c>
      <c r="H25" s="36">
        <f t="shared" si="3"/>
        <v>4320</v>
      </c>
      <c r="I25" s="37">
        <f t="shared" si="4"/>
        <v>0.5853658536585366</v>
      </c>
      <c r="J25" s="5"/>
      <c r="K25" s="5"/>
      <c r="L25" s="5"/>
    </row>
    <row r="26" spans="1:12" ht="12.75">
      <c r="A26" s="34" t="s">
        <v>32</v>
      </c>
      <c r="B26" s="4">
        <v>2223962</v>
      </c>
      <c r="C26" s="36">
        <f t="shared" si="1"/>
        <v>40</v>
      </c>
      <c r="D26" s="36">
        <f t="shared" si="2"/>
        <v>7200</v>
      </c>
      <c r="E26" s="5"/>
      <c r="F26" s="84">
        <v>1245052</v>
      </c>
      <c r="G26" s="36">
        <f t="shared" si="0"/>
        <v>26</v>
      </c>
      <c r="H26" s="36">
        <f t="shared" si="3"/>
        <v>4680</v>
      </c>
      <c r="I26" s="37">
        <f t="shared" si="4"/>
        <v>0.65</v>
      </c>
      <c r="J26" s="5"/>
      <c r="K26" s="5"/>
      <c r="L26" s="5"/>
    </row>
    <row r="27" spans="1:12" ht="12.75">
      <c r="A27" s="34" t="s">
        <v>33</v>
      </c>
      <c r="B27" s="4">
        <v>2224004</v>
      </c>
      <c r="C27" s="36">
        <f t="shared" si="1"/>
        <v>42</v>
      </c>
      <c r="D27" s="36">
        <f t="shared" si="2"/>
        <v>7560</v>
      </c>
      <c r="E27" s="5"/>
      <c r="F27" s="84">
        <v>1245079</v>
      </c>
      <c r="G27" s="36">
        <f t="shared" si="0"/>
        <v>27</v>
      </c>
      <c r="H27" s="36">
        <f t="shared" si="3"/>
        <v>4860</v>
      </c>
      <c r="I27" s="37">
        <f t="shared" si="4"/>
        <v>0.6428571428571429</v>
      </c>
      <c r="J27" s="5"/>
      <c r="K27" s="5"/>
      <c r="L27" s="5"/>
    </row>
    <row r="28" spans="1:12" ht="12.75">
      <c r="A28" s="34" t="s">
        <v>34</v>
      </c>
      <c r="B28" s="4">
        <v>2224046</v>
      </c>
      <c r="C28" s="36">
        <f t="shared" si="1"/>
        <v>42</v>
      </c>
      <c r="D28" s="36">
        <f t="shared" si="2"/>
        <v>7560</v>
      </c>
      <c r="E28" s="5"/>
      <c r="F28" s="84">
        <v>1245105</v>
      </c>
      <c r="G28" s="36">
        <f t="shared" si="0"/>
        <v>26</v>
      </c>
      <c r="H28" s="36">
        <f t="shared" si="3"/>
        <v>4680</v>
      </c>
      <c r="I28" s="37">
        <f t="shared" si="4"/>
        <v>0.6190476190476191</v>
      </c>
      <c r="J28" s="5"/>
      <c r="K28" s="5"/>
      <c r="L28" s="5"/>
    </row>
    <row r="29" spans="1:12" ht="12.75">
      <c r="A29" s="34" t="s">
        <v>35</v>
      </c>
      <c r="B29" s="4">
        <v>2224089</v>
      </c>
      <c r="C29" s="36">
        <f t="shared" si="1"/>
        <v>43</v>
      </c>
      <c r="D29" s="36">
        <f t="shared" si="2"/>
        <v>7740</v>
      </c>
      <c r="E29" s="5"/>
      <c r="F29" s="84">
        <v>1245132</v>
      </c>
      <c r="G29" s="36">
        <f t="shared" si="0"/>
        <v>27</v>
      </c>
      <c r="H29" s="36">
        <f t="shared" si="3"/>
        <v>4860</v>
      </c>
      <c r="I29" s="37">
        <f t="shared" si="4"/>
        <v>0.627906976744186</v>
      </c>
      <c r="J29" s="5"/>
      <c r="K29" s="5"/>
      <c r="L29" s="5"/>
    </row>
    <row r="30" spans="1:12" ht="12.75">
      <c r="A30" s="34" t="s">
        <v>36</v>
      </c>
      <c r="B30" s="4">
        <v>2224132</v>
      </c>
      <c r="C30" s="36">
        <f t="shared" si="1"/>
        <v>43</v>
      </c>
      <c r="D30" s="36">
        <f t="shared" si="2"/>
        <v>7740</v>
      </c>
      <c r="E30" s="5"/>
      <c r="F30" s="84">
        <v>1245160</v>
      </c>
      <c r="G30" s="36">
        <f t="shared" si="0"/>
        <v>28</v>
      </c>
      <c r="H30" s="36">
        <f t="shared" si="3"/>
        <v>5040</v>
      </c>
      <c r="I30" s="37">
        <f t="shared" si="4"/>
        <v>0.6511627906976745</v>
      </c>
      <c r="J30" s="5"/>
      <c r="K30" s="5"/>
      <c r="L30" s="5"/>
    </row>
    <row r="31" spans="1:12" ht="12.75">
      <c r="A31" s="34" t="s">
        <v>37</v>
      </c>
      <c r="B31" s="4">
        <v>2224176</v>
      </c>
      <c r="C31" s="36">
        <f t="shared" si="1"/>
        <v>44</v>
      </c>
      <c r="D31" s="36">
        <f t="shared" si="2"/>
        <v>7920</v>
      </c>
      <c r="E31" s="5"/>
      <c r="F31" s="84">
        <v>1245187</v>
      </c>
      <c r="G31" s="36">
        <f t="shared" si="0"/>
        <v>27</v>
      </c>
      <c r="H31" s="36">
        <f t="shared" si="3"/>
        <v>4860</v>
      </c>
      <c r="I31" s="37">
        <f t="shared" si="4"/>
        <v>0.6136363636363636</v>
      </c>
      <c r="J31" s="5"/>
      <c r="K31" s="5"/>
      <c r="L31" s="5"/>
    </row>
    <row r="32" spans="1:12" ht="12.75">
      <c r="A32" s="34" t="s">
        <v>38</v>
      </c>
      <c r="B32" s="4">
        <v>2224220</v>
      </c>
      <c r="C32" s="36">
        <f t="shared" si="1"/>
        <v>44</v>
      </c>
      <c r="D32" s="36">
        <f t="shared" si="2"/>
        <v>7920</v>
      </c>
      <c r="E32" s="5"/>
      <c r="F32" s="84">
        <v>1245214</v>
      </c>
      <c r="G32" s="36">
        <f t="shared" si="0"/>
        <v>27</v>
      </c>
      <c r="H32" s="36">
        <f t="shared" si="3"/>
        <v>4860</v>
      </c>
      <c r="I32" s="37">
        <f t="shared" si="4"/>
        <v>0.6136363636363636</v>
      </c>
      <c r="J32" s="5"/>
      <c r="K32" s="5"/>
      <c r="L32" s="5"/>
    </row>
    <row r="33" spans="1:12" ht="12.75">
      <c r="A33" s="34" t="s">
        <v>39</v>
      </c>
      <c r="B33" s="4">
        <v>2224264</v>
      </c>
      <c r="C33" s="36">
        <f t="shared" si="1"/>
        <v>44</v>
      </c>
      <c r="D33" s="36">
        <f t="shared" si="2"/>
        <v>7920</v>
      </c>
      <c r="E33" s="5"/>
      <c r="F33" s="84">
        <v>1245241</v>
      </c>
      <c r="G33" s="36">
        <f t="shared" si="0"/>
        <v>27</v>
      </c>
      <c r="H33" s="36">
        <f t="shared" si="3"/>
        <v>4860</v>
      </c>
      <c r="I33" s="37">
        <f t="shared" si="4"/>
        <v>0.6136363636363636</v>
      </c>
      <c r="J33" s="5"/>
      <c r="K33" s="5"/>
      <c r="L33" s="5"/>
    </row>
    <row r="34" spans="1:12" ht="12.75">
      <c r="A34" s="34" t="s">
        <v>40</v>
      </c>
      <c r="B34" s="4">
        <v>2224308</v>
      </c>
      <c r="C34" s="36">
        <f t="shared" si="1"/>
        <v>44</v>
      </c>
      <c r="D34" s="36">
        <f t="shared" si="2"/>
        <v>7920</v>
      </c>
      <c r="E34" s="5"/>
      <c r="F34" s="84">
        <v>1245268</v>
      </c>
      <c r="G34" s="36">
        <f t="shared" si="0"/>
        <v>27</v>
      </c>
      <c r="H34" s="36">
        <f t="shared" si="3"/>
        <v>4860</v>
      </c>
      <c r="I34" s="37">
        <f t="shared" si="4"/>
        <v>0.6136363636363636</v>
      </c>
      <c r="J34" s="5"/>
      <c r="K34" s="5"/>
      <c r="L34" s="5"/>
    </row>
    <row r="35" spans="1:12" ht="12.75">
      <c r="A35" s="34" t="s">
        <v>41</v>
      </c>
      <c r="B35" s="4">
        <v>2224354</v>
      </c>
      <c r="C35" s="36">
        <f t="shared" si="1"/>
        <v>46</v>
      </c>
      <c r="D35" s="36">
        <f t="shared" si="2"/>
        <v>8280</v>
      </c>
      <c r="E35" s="5"/>
      <c r="F35" s="84">
        <v>1245295</v>
      </c>
      <c r="G35" s="36">
        <f t="shared" si="0"/>
        <v>27</v>
      </c>
      <c r="H35" s="36">
        <f t="shared" si="3"/>
        <v>4860</v>
      </c>
      <c r="I35" s="37">
        <f t="shared" si="4"/>
        <v>0.5869565217391305</v>
      </c>
      <c r="J35" s="5"/>
      <c r="K35" s="5"/>
      <c r="L35" s="5"/>
    </row>
    <row r="36" spans="1:12" ht="12.75">
      <c r="A36" s="34" t="s">
        <v>42</v>
      </c>
      <c r="B36" s="4">
        <v>2224399</v>
      </c>
      <c r="C36" s="36">
        <f t="shared" si="1"/>
        <v>45</v>
      </c>
      <c r="D36" s="36">
        <f t="shared" si="2"/>
        <v>8100</v>
      </c>
      <c r="E36" s="5"/>
      <c r="F36" s="84">
        <v>1245322</v>
      </c>
      <c r="G36" s="36">
        <f t="shared" si="0"/>
        <v>27</v>
      </c>
      <c r="H36" s="36">
        <f t="shared" si="3"/>
        <v>4860</v>
      </c>
      <c r="I36" s="37">
        <f t="shared" si="4"/>
        <v>0.6</v>
      </c>
      <c r="J36" s="5"/>
      <c r="K36" s="5"/>
      <c r="L36" s="5"/>
    </row>
    <row r="37" spans="1:12" ht="12.75">
      <c r="A37" s="34" t="s">
        <v>43</v>
      </c>
      <c r="B37" s="4">
        <v>2224444</v>
      </c>
      <c r="C37" s="36">
        <f t="shared" si="1"/>
        <v>45</v>
      </c>
      <c r="D37" s="36">
        <f t="shared" si="2"/>
        <v>8100</v>
      </c>
      <c r="E37" s="5"/>
      <c r="F37" s="84">
        <v>1245348</v>
      </c>
      <c r="G37" s="36">
        <f t="shared" si="0"/>
        <v>26</v>
      </c>
      <c r="H37" s="36">
        <f t="shared" si="3"/>
        <v>4680</v>
      </c>
      <c r="I37" s="37">
        <f t="shared" si="4"/>
        <v>0.5777777777777777</v>
      </c>
      <c r="J37" s="5"/>
      <c r="K37" s="5"/>
      <c r="L37" s="5"/>
    </row>
    <row r="38" spans="1:12" ht="12.75">
      <c r="A38" s="34" t="s">
        <v>44</v>
      </c>
      <c r="B38" s="4">
        <v>2224489</v>
      </c>
      <c r="C38" s="36">
        <f t="shared" si="1"/>
        <v>45</v>
      </c>
      <c r="D38" s="36">
        <f t="shared" si="2"/>
        <v>8100</v>
      </c>
      <c r="E38" s="5"/>
      <c r="F38" s="84">
        <v>1245373</v>
      </c>
      <c r="G38" s="36">
        <f t="shared" si="0"/>
        <v>25</v>
      </c>
      <c r="H38" s="36">
        <f t="shared" si="3"/>
        <v>4500</v>
      </c>
      <c r="I38" s="37">
        <f t="shared" si="4"/>
        <v>0.5555555555555556</v>
      </c>
      <c r="J38" s="5"/>
      <c r="K38" s="5"/>
      <c r="L38" s="5"/>
    </row>
    <row r="39" spans="1:12" ht="12.75">
      <c r="A39" s="34" t="s">
        <v>45</v>
      </c>
      <c r="B39" s="4">
        <v>2224533</v>
      </c>
      <c r="C39" s="36">
        <f t="shared" si="1"/>
        <v>44</v>
      </c>
      <c r="D39" s="36">
        <f t="shared" si="2"/>
        <v>7920</v>
      </c>
      <c r="E39" s="5"/>
      <c r="F39" s="84">
        <v>1245398</v>
      </c>
      <c r="G39" s="36">
        <f t="shared" si="0"/>
        <v>25</v>
      </c>
      <c r="H39" s="36">
        <f t="shared" si="3"/>
        <v>4500</v>
      </c>
      <c r="I39" s="37">
        <f t="shared" si="4"/>
        <v>0.5681818181818182</v>
      </c>
      <c r="J39" s="5"/>
      <c r="K39" s="5"/>
      <c r="L39" s="5"/>
    </row>
    <row r="40" spans="1:12" ht="12.75">
      <c r="A40" s="34" t="s">
        <v>46</v>
      </c>
      <c r="B40" s="4">
        <v>2224578</v>
      </c>
      <c r="C40" s="36">
        <f t="shared" si="1"/>
        <v>45</v>
      </c>
      <c r="D40" s="36">
        <f t="shared" si="2"/>
        <v>8100</v>
      </c>
      <c r="E40" s="5"/>
      <c r="F40" s="84">
        <v>1245429</v>
      </c>
      <c r="G40" s="36">
        <f t="shared" si="0"/>
        <v>31</v>
      </c>
      <c r="H40" s="36">
        <f t="shared" si="3"/>
        <v>5580</v>
      </c>
      <c r="I40" s="37">
        <f t="shared" si="4"/>
        <v>0.6888888888888889</v>
      </c>
      <c r="J40" s="5"/>
      <c r="K40" s="5"/>
      <c r="L40" s="5"/>
    </row>
    <row r="41" spans="1:12" ht="12.75">
      <c r="A41" s="34" t="s">
        <v>47</v>
      </c>
      <c r="B41" s="4">
        <v>2224624</v>
      </c>
      <c r="C41" s="36">
        <f t="shared" si="1"/>
        <v>46</v>
      </c>
      <c r="D41" s="36">
        <f t="shared" si="2"/>
        <v>8280</v>
      </c>
      <c r="E41" s="5"/>
      <c r="F41" s="84">
        <v>1245459</v>
      </c>
      <c r="G41" s="36">
        <f t="shared" si="0"/>
        <v>30</v>
      </c>
      <c r="H41" s="36">
        <f t="shared" si="3"/>
        <v>5400</v>
      </c>
      <c r="I41" s="37">
        <f t="shared" si="4"/>
        <v>0.6521739130434783</v>
      </c>
      <c r="J41" s="5"/>
      <c r="K41" s="5"/>
      <c r="L41" s="5"/>
    </row>
    <row r="42" spans="1:12" ht="12.75">
      <c r="A42" s="34" t="s">
        <v>48</v>
      </c>
      <c r="B42" s="4">
        <v>2224670</v>
      </c>
      <c r="C42" s="36">
        <f t="shared" si="1"/>
        <v>46</v>
      </c>
      <c r="D42" s="36">
        <f t="shared" si="2"/>
        <v>8280</v>
      </c>
      <c r="E42" s="5"/>
      <c r="F42" s="84">
        <v>1245489</v>
      </c>
      <c r="G42" s="36">
        <f t="shared" si="0"/>
        <v>30</v>
      </c>
      <c r="H42" s="36">
        <f t="shared" si="3"/>
        <v>5400</v>
      </c>
      <c r="I42" s="37">
        <f t="shared" si="4"/>
        <v>0.6521739130434783</v>
      </c>
      <c r="J42" s="5"/>
      <c r="K42" s="5"/>
      <c r="L42" s="5"/>
    </row>
    <row r="43" spans="1:12" ht="12.75">
      <c r="A43" s="4" t="s">
        <v>49</v>
      </c>
      <c r="B43" s="4">
        <v>2224723</v>
      </c>
      <c r="C43" s="36">
        <f t="shared" si="1"/>
        <v>53</v>
      </c>
      <c r="D43" s="36">
        <f t="shared" si="2"/>
        <v>9540</v>
      </c>
      <c r="E43" s="5"/>
      <c r="F43" s="84">
        <v>1245517</v>
      </c>
      <c r="G43" s="36">
        <f>F43-F42</f>
        <v>28</v>
      </c>
      <c r="H43" s="36">
        <f t="shared" si="3"/>
        <v>5040</v>
      </c>
      <c r="I43" s="37">
        <f t="shared" si="4"/>
        <v>0.5283018867924528</v>
      </c>
      <c r="J43" s="5"/>
      <c r="K43" s="5"/>
      <c r="L43" s="5"/>
    </row>
    <row r="44" spans="1:12" ht="12.75">
      <c r="A44" s="16" t="s">
        <v>50</v>
      </c>
      <c r="D44" s="5">
        <f>SUM(D20:D43)</f>
        <v>188640</v>
      </c>
      <c r="E44" s="5"/>
      <c r="F44" s="5"/>
      <c r="G44" s="5"/>
      <c r="H44" s="5">
        <f>SUM(H20:H43)</f>
        <v>115380</v>
      </c>
      <c r="I44" s="37">
        <f t="shared" si="4"/>
        <v>0.6116412213740458</v>
      </c>
      <c r="J44" s="5"/>
      <c r="K44" s="5"/>
      <c r="L44" s="5"/>
    </row>
    <row r="45" spans="1:12" ht="12.75">
      <c r="A45" s="16" t="s">
        <v>51</v>
      </c>
      <c r="D45" s="5">
        <f>(B43-B19)*180</f>
        <v>188640</v>
      </c>
      <c r="E45" s="5"/>
      <c r="F45" s="5"/>
      <c r="G45" s="5"/>
      <c r="H45" s="5">
        <f>(F43-F19)*180</f>
        <v>115380</v>
      </c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213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201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:E1"/>
    <mergeCell ref="A3:E3"/>
    <mergeCell ref="I3:L3"/>
    <mergeCell ref="I5:K5"/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6">
      <selection activeCell="A50" sqref="A50:M57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116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55 сн'!A11</f>
        <v>      нагрузок и тангенса "фи" за 21 декабря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71</v>
      </c>
      <c r="C16" s="23"/>
      <c r="D16" s="23"/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75">
        <v>43457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75">
        <v>43458</v>
      </c>
      <c r="C20" s="36">
        <f>B20-B19</f>
        <v>1</v>
      </c>
      <c r="D20" s="36">
        <f>C20*18</f>
        <v>18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75">
        <v>43458</v>
      </c>
      <c r="C21" s="36">
        <f aca="true" t="shared" si="0" ref="C21:C43">B21-B20</f>
        <v>0</v>
      </c>
      <c r="D21" s="36">
        <f aca="true" t="shared" si="1" ref="D21:D43">C21*18</f>
        <v>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75">
        <v>43459</v>
      </c>
      <c r="C22" s="36">
        <f t="shared" si="0"/>
        <v>1</v>
      </c>
      <c r="D22" s="36">
        <f t="shared" si="1"/>
        <v>18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75">
        <v>43460</v>
      </c>
      <c r="C23" s="36">
        <f t="shared" si="0"/>
        <v>1</v>
      </c>
      <c r="D23" s="36">
        <f t="shared" si="1"/>
        <v>18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75">
        <v>43460</v>
      </c>
      <c r="C24" s="36">
        <f t="shared" si="0"/>
        <v>0</v>
      </c>
      <c r="D24" s="36">
        <f t="shared" si="1"/>
        <v>0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75">
        <v>43461</v>
      </c>
      <c r="C25" s="36">
        <f t="shared" si="0"/>
        <v>1</v>
      </c>
      <c r="D25" s="36">
        <f t="shared" si="1"/>
        <v>18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75">
        <v>43462</v>
      </c>
      <c r="C26" s="36">
        <f t="shared" si="0"/>
        <v>1</v>
      </c>
      <c r="D26" s="36">
        <f t="shared" si="1"/>
        <v>18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75">
        <v>43463</v>
      </c>
      <c r="C27" s="36">
        <f t="shared" si="0"/>
        <v>1</v>
      </c>
      <c r="D27" s="36">
        <f t="shared" si="1"/>
        <v>18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75">
        <v>43463</v>
      </c>
      <c r="C28" s="36">
        <f t="shared" si="0"/>
        <v>0</v>
      </c>
      <c r="D28" s="36">
        <f t="shared" si="1"/>
        <v>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75">
        <v>43464</v>
      </c>
      <c r="C29" s="36">
        <f t="shared" si="0"/>
        <v>1</v>
      </c>
      <c r="D29" s="36">
        <f t="shared" si="1"/>
        <v>18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75">
        <v>43465</v>
      </c>
      <c r="C30" s="36">
        <f t="shared" si="0"/>
        <v>1</v>
      </c>
      <c r="D30" s="36">
        <f t="shared" si="1"/>
        <v>18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75">
        <v>43466</v>
      </c>
      <c r="C31" s="36">
        <f t="shared" si="0"/>
        <v>1</v>
      </c>
      <c r="D31" s="36">
        <f t="shared" si="1"/>
        <v>18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75">
        <v>43467</v>
      </c>
      <c r="C32" s="36">
        <f t="shared" si="0"/>
        <v>1</v>
      </c>
      <c r="D32" s="36">
        <f t="shared" si="1"/>
        <v>18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75">
        <v>43467</v>
      </c>
      <c r="C33" s="36">
        <f t="shared" si="0"/>
        <v>0</v>
      </c>
      <c r="D33" s="36">
        <f t="shared" si="1"/>
        <v>0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75">
        <v>43468</v>
      </c>
      <c r="C34" s="36">
        <f t="shared" si="0"/>
        <v>1</v>
      </c>
      <c r="D34" s="36">
        <f t="shared" si="1"/>
        <v>18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75">
        <v>43469</v>
      </c>
      <c r="C35" s="36">
        <f t="shared" si="0"/>
        <v>1</v>
      </c>
      <c r="D35" s="36">
        <f t="shared" si="1"/>
        <v>18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75">
        <v>43469</v>
      </c>
      <c r="C36" s="36">
        <f t="shared" si="0"/>
        <v>0</v>
      </c>
      <c r="D36" s="36">
        <f t="shared" si="1"/>
        <v>0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75">
        <v>43469</v>
      </c>
      <c r="C37" s="36">
        <f t="shared" si="0"/>
        <v>0</v>
      </c>
      <c r="D37" s="36">
        <f t="shared" si="1"/>
        <v>0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75">
        <v>43469</v>
      </c>
      <c r="C38" s="36">
        <f t="shared" si="0"/>
        <v>0</v>
      </c>
      <c r="D38" s="36">
        <f t="shared" si="1"/>
        <v>0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75">
        <v>43469</v>
      </c>
      <c r="C39" s="36">
        <f t="shared" si="0"/>
        <v>0</v>
      </c>
      <c r="D39" s="36">
        <f t="shared" si="1"/>
        <v>0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75">
        <v>43469</v>
      </c>
      <c r="C40" s="36">
        <f t="shared" si="0"/>
        <v>0</v>
      </c>
      <c r="D40" s="36">
        <f t="shared" si="1"/>
        <v>0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75">
        <v>43469</v>
      </c>
      <c r="C41" s="36">
        <f t="shared" si="0"/>
        <v>0</v>
      </c>
      <c r="D41" s="36">
        <f t="shared" si="1"/>
        <v>0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75">
        <v>43469</v>
      </c>
      <c r="C42" s="36">
        <f t="shared" si="0"/>
        <v>0</v>
      </c>
      <c r="D42" s="36">
        <f t="shared" si="1"/>
        <v>0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75">
        <v>43469</v>
      </c>
      <c r="C43" s="36">
        <f t="shared" si="0"/>
        <v>0</v>
      </c>
      <c r="D43" s="36">
        <f t="shared" si="1"/>
        <v>0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216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(B43-B19)*18</f>
        <v>216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213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201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:E1"/>
    <mergeCell ref="A3:E3"/>
    <mergeCell ref="I3:L3"/>
    <mergeCell ref="I5:K5"/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6">
      <selection activeCell="A50" sqref="A50:M57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121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56 сн'!A11</f>
        <v>      нагрузок и тангенса "фи" за 21 декабря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78</v>
      </c>
      <c r="C16" s="23"/>
      <c r="D16" s="23"/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75">
        <v>12894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75">
        <v>12898</v>
      </c>
      <c r="C20" s="36">
        <f>B20-B19</f>
        <v>4</v>
      </c>
      <c r="D20" s="36">
        <f>C20*120</f>
        <v>480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75">
        <v>12903</v>
      </c>
      <c r="C21" s="36">
        <f aca="true" t="shared" si="0" ref="C21:C43">B21-B20</f>
        <v>5</v>
      </c>
      <c r="D21" s="36">
        <f>C21*120</f>
        <v>600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75">
        <v>12907</v>
      </c>
      <c r="C22" s="36">
        <f t="shared" si="0"/>
        <v>4</v>
      </c>
      <c r="D22" s="36">
        <f aca="true" t="shared" si="1" ref="D22:D43">C22*120</f>
        <v>480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75">
        <v>12911</v>
      </c>
      <c r="C23" s="36">
        <f t="shared" si="0"/>
        <v>4</v>
      </c>
      <c r="D23" s="36">
        <f t="shared" si="1"/>
        <v>480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75">
        <v>12916</v>
      </c>
      <c r="C24" s="36">
        <f t="shared" si="0"/>
        <v>5</v>
      </c>
      <c r="D24" s="36">
        <f t="shared" si="1"/>
        <v>600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75">
        <v>12920</v>
      </c>
      <c r="C25" s="36">
        <f t="shared" si="0"/>
        <v>4</v>
      </c>
      <c r="D25" s="36">
        <f t="shared" si="1"/>
        <v>480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75">
        <v>12923</v>
      </c>
      <c r="C26" s="36">
        <f t="shared" si="0"/>
        <v>3</v>
      </c>
      <c r="D26" s="36">
        <f t="shared" si="1"/>
        <v>360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75">
        <v>12928</v>
      </c>
      <c r="C27" s="36">
        <f t="shared" si="0"/>
        <v>5</v>
      </c>
      <c r="D27" s="36">
        <f t="shared" si="1"/>
        <v>600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75">
        <v>12932</v>
      </c>
      <c r="C28" s="36">
        <f t="shared" si="0"/>
        <v>4</v>
      </c>
      <c r="D28" s="36">
        <f t="shared" si="1"/>
        <v>480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75">
        <v>12936</v>
      </c>
      <c r="C29" s="36">
        <f t="shared" si="0"/>
        <v>4</v>
      </c>
      <c r="D29" s="36">
        <f t="shared" si="1"/>
        <v>480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75">
        <v>12940</v>
      </c>
      <c r="C30" s="36">
        <f t="shared" si="0"/>
        <v>4</v>
      </c>
      <c r="D30" s="36">
        <f t="shared" si="1"/>
        <v>480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75">
        <v>12944</v>
      </c>
      <c r="C31" s="36">
        <f t="shared" si="0"/>
        <v>4</v>
      </c>
      <c r="D31" s="36">
        <f t="shared" si="1"/>
        <v>480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75">
        <v>12948</v>
      </c>
      <c r="C32" s="36">
        <f t="shared" si="0"/>
        <v>4</v>
      </c>
      <c r="D32" s="36">
        <f t="shared" si="1"/>
        <v>480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75">
        <v>12952</v>
      </c>
      <c r="C33" s="36">
        <f t="shared" si="0"/>
        <v>4</v>
      </c>
      <c r="D33" s="36">
        <f t="shared" si="1"/>
        <v>480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75">
        <v>12956</v>
      </c>
      <c r="C34" s="36">
        <f t="shared" si="0"/>
        <v>4</v>
      </c>
      <c r="D34" s="36">
        <f t="shared" si="1"/>
        <v>480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75">
        <v>12960</v>
      </c>
      <c r="C35" s="36">
        <f t="shared" si="0"/>
        <v>4</v>
      </c>
      <c r="D35" s="36">
        <f t="shared" si="1"/>
        <v>480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75">
        <v>12964</v>
      </c>
      <c r="C36" s="36">
        <f t="shared" si="0"/>
        <v>4</v>
      </c>
      <c r="D36" s="36">
        <f t="shared" si="1"/>
        <v>480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75">
        <v>12969</v>
      </c>
      <c r="C37" s="36">
        <f t="shared" si="0"/>
        <v>5</v>
      </c>
      <c r="D37" s="36">
        <f t="shared" si="1"/>
        <v>600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75">
        <v>12973</v>
      </c>
      <c r="C38" s="36">
        <f t="shared" si="0"/>
        <v>4</v>
      </c>
      <c r="D38" s="36">
        <f t="shared" si="1"/>
        <v>480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75">
        <v>12977</v>
      </c>
      <c r="C39" s="36">
        <f t="shared" si="0"/>
        <v>4</v>
      </c>
      <c r="D39" s="36">
        <f t="shared" si="1"/>
        <v>480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75">
        <v>12981</v>
      </c>
      <c r="C40" s="36">
        <f t="shared" si="0"/>
        <v>4</v>
      </c>
      <c r="D40" s="36">
        <f t="shared" si="1"/>
        <v>480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75">
        <v>12985</v>
      </c>
      <c r="C41" s="36">
        <f t="shared" si="0"/>
        <v>4</v>
      </c>
      <c r="D41" s="36">
        <f t="shared" si="1"/>
        <v>480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75">
        <v>12989</v>
      </c>
      <c r="C42" s="36">
        <f t="shared" si="0"/>
        <v>4</v>
      </c>
      <c r="D42" s="36">
        <f t="shared" si="1"/>
        <v>480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75">
        <v>12993</v>
      </c>
      <c r="C43" s="36">
        <f t="shared" si="0"/>
        <v>4</v>
      </c>
      <c r="D43" s="36">
        <f t="shared" si="1"/>
        <v>480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11880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(B43-B19)*120</f>
        <v>11880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213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201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:E1"/>
    <mergeCell ref="A3:E3"/>
    <mergeCell ref="I3:L3"/>
    <mergeCell ref="I5:K5"/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5">
      <selection activeCell="A50" sqref="A50:M57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122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59 сн'!A11</f>
        <v>      нагрузок и тангенса "фи" за 21 декабря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 customHeight="1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78</v>
      </c>
      <c r="C16" s="23"/>
      <c r="D16" s="23"/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75">
        <v>44841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75">
        <v>44841</v>
      </c>
      <c r="C20" s="36">
        <f>B20-B19</f>
        <v>0</v>
      </c>
      <c r="D20" s="36">
        <f>C20*120</f>
        <v>0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75">
        <v>44841</v>
      </c>
      <c r="C21" s="36">
        <f aca="true" t="shared" si="0" ref="C21:C43">B21-B20</f>
        <v>0</v>
      </c>
      <c r="D21" s="36">
        <f>C21*120</f>
        <v>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75">
        <v>44841</v>
      </c>
      <c r="C22" s="36">
        <f t="shared" si="0"/>
        <v>0</v>
      </c>
      <c r="D22" s="36">
        <f aca="true" t="shared" si="1" ref="D22:D43">C22*120</f>
        <v>0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75">
        <v>44841</v>
      </c>
      <c r="C23" s="36">
        <f t="shared" si="0"/>
        <v>0</v>
      </c>
      <c r="D23" s="36">
        <f t="shared" si="1"/>
        <v>0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75">
        <v>44841</v>
      </c>
      <c r="C24" s="36">
        <f t="shared" si="0"/>
        <v>0</v>
      </c>
      <c r="D24" s="36">
        <f t="shared" si="1"/>
        <v>0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75">
        <v>44841</v>
      </c>
      <c r="C25" s="36">
        <f t="shared" si="0"/>
        <v>0</v>
      </c>
      <c r="D25" s="36">
        <f t="shared" si="1"/>
        <v>0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75">
        <v>44841</v>
      </c>
      <c r="C26" s="36">
        <f t="shared" si="0"/>
        <v>0</v>
      </c>
      <c r="D26" s="36">
        <f t="shared" si="1"/>
        <v>0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75">
        <v>44841</v>
      </c>
      <c r="C27" s="36">
        <f t="shared" si="0"/>
        <v>0</v>
      </c>
      <c r="D27" s="36">
        <f t="shared" si="1"/>
        <v>0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75">
        <v>44841</v>
      </c>
      <c r="C28" s="36">
        <f t="shared" si="0"/>
        <v>0</v>
      </c>
      <c r="D28" s="36">
        <f t="shared" si="1"/>
        <v>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75">
        <v>44841</v>
      </c>
      <c r="C29" s="36">
        <f t="shared" si="0"/>
        <v>0</v>
      </c>
      <c r="D29" s="36">
        <f t="shared" si="1"/>
        <v>0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75">
        <v>44841</v>
      </c>
      <c r="C30" s="36">
        <f t="shared" si="0"/>
        <v>0</v>
      </c>
      <c r="D30" s="36">
        <f t="shared" si="1"/>
        <v>0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75">
        <v>44841</v>
      </c>
      <c r="C31" s="36">
        <f t="shared" si="0"/>
        <v>0</v>
      </c>
      <c r="D31" s="36">
        <f t="shared" si="1"/>
        <v>0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75">
        <v>44841</v>
      </c>
      <c r="C32" s="36">
        <f t="shared" si="0"/>
        <v>0</v>
      </c>
      <c r="D32" s="36">
        <f t="shared" si="1"/>
        <v>0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75">
        <v>44841</v>
      </c>
      <c r="C33" s="36">
        <f t="shared" si="0"/>
        <v>0</v>
      </c>
      <c r="D33" s="36">
        <f t="shared" si="1"/>
        <v>0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75">
        <v>44841</v>
      </c>
      <c r="C34" s="36">
        <f t="shared" si="0"/>
        <v>0</v>
      </c>
      <c r="D34" s="36">
        <f t="shared" si="1"/>
        <v>0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75">
        <v>44841</v>
      </c>
      <c r="C35" s="36">
        <f t="shared" si="0"/>
        <v>0</v>
      </c>
      <c r="D35" s="36">
        <f t="shared" si="1"/>
        <v>0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75">
        <v>44841</v>
      </c>
      <c r="C36" s="36">
        <f t="shared" si="0"/>
        <v>0</v>
      </c>
      <c r="D36" s="36">
        <f t="shared" si="1"/>
        <v>0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75">
        <v>44841</v>
      </c>
      <c r="C37" s="36">
        <f t="shared" si="0"/>
        <v>0</v>
      </c>
      <c r="D37" s="36">
        <f t="shared" si="1"/>
        <v>0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75">
        <v>44841</v>
      </c>
      <c r="C38" s="36">
        <f t="shared" si="0"/>
        <v>0</v>
      </c>
      <c r="D38" s="36">
        <f t="shared" si="1"/>
        <v>0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75">
        <v>44841</v>
      </c>
      <c r="C39" s="36">
        <f t="shared" si="0"/>
        <v>0</v>
      </c>
      <c r="D39" s="36">
        <f t="shared" si="1"/>
        <v>0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75">
        <v>44841</v>
      </c>
      <c r="C40" s="36">
        <f t="shared" si="0"/>
        <v>0</v>
      </c>
      <c r="D40" s="36">
        <f t="shared" si="1"/>
        <v>0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75">
        <v>44841</v>
      </c>
      <c r="C41" s="36">
        <f t="shared" si="0"/>
        <v>0</v>
      </c>
      <c r="D41" s="36">
        <f t="shared" si="1"/>
        <v>0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75">
        <v>44841</v>
      </c>
      <c r="C42" s="36">
        <f t="shared" si="0"/>
        <v>0</v>
      </c>
      <c r="D42" s="36">
        <f t="shared" si="1"/>
        <v>0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75">
        <v>44841</v>
      </c>
      <c r="C43" s="36">
        <f t="shared" si="0"/>
        <v>0</v>
      </c>
      <c r="D43" s="36">
        <f t="shared" si="1"/>
        <v>0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0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(B43-B19)*120</f>
        <v>0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213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201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:E1"/>
    <mergeCell ref="A3:E3"/>
    <mergeCell ref="I3:L3"/>
    <mergeCell ref="I5:K5"/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23">
      <selection activeCell="A50" sqref="A50:M57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83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60 сн'!A11</f>
        <v>      нагрузок и тангенса "фи" за 21 декабря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 customHeight="1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80</v>
      </c>
      <c r="C16" s="23"/>
      <c r="D16" s="23"/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75">
        <v>26959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75">
        <v>26960</v>
      </c>
      <c r="C20" s="36">
        <f>B20-B19</f>
        <v>1</v>
      </c>
      <c r="D20" s="36">
        <f>C20*180</f>
        <v>180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75">
        <v>26961</v>
      </c>
      <c r="C21" s="36">
        <f aca="true" t="shared" si="0" ref="C21:C43">B21-B20</f>
        <v>1</v>
      </c>
      <c r="D21" s="36">
        <f aca="true" t="shared" si="1" ref="D21:D43">C21*180</f>
        <v>180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75">
        <v>26962</v>
      </c>
      <c r="C22" s="36">
        <f t="shared" si="0"/>
        <v>1</v>
      </c>
      <c r="D22" s="36">
        <f t="shared" si="1"/>
        <v>180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75">
        <v>26963</v>
      </c>
      <c r="C23" s="36">
        <f t="shared" si="0"/>
        <v>1</v>
      </c>
      <c r="D23" s="36">
        <f t="shared" si="1"/>
        <v>180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75">
        <v>26964</v>
      </c>
      <c r="C24" s="36">
        <f t="shared" si="0"/>
        <v>1</v>
      </c>
      <c r="D24" s="36">
        <f t="shared" si="1"/>
        <v>180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75">
        <v>26965</v>
      </c>
      <c r="C25" s="36">
        <f t="shared" si="0"/>
        <v>1</v>
      </c>
      <c r="D25" s="36">
        <f t="shared" si="1"/>
        <v>180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75">
        <v>26965</v>
      </c>
      <c r="C26" s="36">
        <f t="shared" si="0"/>
        <v>0</v>
      </c>
      <c r="D26" s="36">
        <f t="shared" si="1"/>
        <v>0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75">
        <v>26966</v>
      </c>
      <c r="C27" s="36">
        <f t="shared" si="0"/>
        <v>1</v>
      </c>
      <c r="D27" s="36">
        <f t="shared" si="1"/>
        <v>180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75">
        <v>26967</v>
      </c>
      <c r="C28" s="36">
        <f t="shared" si="0"/>
        <v>1</v>
      </c>
      <c r="D28" s="36">
        <f t="shared" si="1"/>
        <v>180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75">
        <v>26968</v>
      </c>
      <c r="C29" s="36">
        <f t="shared" si="0"/>
        <v>1</v>
      </c>
      <c r="D29" s="36">
        <f t="shared" si="1"/>
        <v>180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75">
        <v>26969</v>
      </c>
      <c r="C30" s="36">
        <f t="shared" si="0"/>
        <v>1</v>
      </c>
      <c r="D30" s="36">
        <f t="shared" si="1"/>
        <v>180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75">
        <v>26970</v>
      </c>
      <c r="C31" s="36">
        <f t="shared" si="0"/>
        <v>1</v>
      </c>
      <c r="D31" s="36">
        <f t="shared" si="1"/>
        <v>180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75">
        <v>26971</v>
      </c>
      <c r="C32" s="36">
        <f t="shared" si="0"/>
        <v>1</v>
      </c>
      <c r="D32" s="36">
        <f t="shared" si="1"/>
        <v>180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75">
        <v>26971</v>
      </c>
      <c r="C33" s="36">
        <f t="shared" si="0"/>
        <v>0</v>
      </c>
      <c r="D33" s="36">
        <f t="shared" si="1"/>
        <v>0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75">
        <v>26972</v>
      </c>
      <c r="C34" s="36">
        <f t="shared" si="0"/>
        <v>1</v>
      </c>
      <c r="D34" s="36">
        <f t="shared" si="1"/>
        <v>180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75">
        <v>26973</v>
      </c>
      <c r="C35" s="36">
        <f t="shared" si="0"/>
        <v>1</v>
      </c>
      <c r="D35" s="36">
        <f t="shared" si="1"/>
        <v>180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75">
        <v>26974</v>
      </c>
      <c r="C36" s="36">
        <f t="shared" si="0"/>
        <v>1</v>
      </c>
      <c r="D36" s="36">
        <f t="shared" si="1"/>
        <v>180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75">
        <v>26975</v>
      </c>
      <c r="C37" s="36">
        <f t="shared" si="0"/>
        <v>1</v>
      </c>
      <c r="D37" s="36">
        <f t="shared" si="1"/>
        <v>180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75">
        <v>26976</v>
      </c>
      <c r="C38" s="36">
        <f t="shared" si="0"/>
        <v>1</v>
      </c>
      <c r="D38" s="36">
        <f t="shared" si="1"/>
        <v>180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75">
        <v>26976</v>
      </c>
      <c r="C39" s="36">
        <f t="shared" si="0"/>
        <v>0</v>
      </c>
      <c r="D39" s="36">
        <f t="shared" si="1"/>
        <v>0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75">
        <v>26977</v>
      </c>
      <c r="C40" s="36">
        <f t="shared" si="0"/>
        <v>1</v>
      </c>
      <c r="D40" s="36">
        <f t="shared" si="1"/>
        <v>180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75">
        <v>26978</v>
      </c>
      <c r="C41" s="36">
        <f t="shared" si="0"/>
        <v>1</v>
      </c>
      <c r="D41" s="36">
        <f t="shared" si="1"/>
        <v>180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75">
        <v>26979</v>
      </c>
      <c r="C42" s="36">
        <f t="shared" si="0"/>
        <v>1</v>
      </c>
      <c r="D42" s="36">
        <f t="shared" si="1"/>
        <v>180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75">
        <v>26980</v>
      </c>
      <c r="C43" s="36">
        <f t="shared" si="0"/>
        <v>1</v>
      </c>
      <c r="D43" s="36">
        <f t="shared" si="1"/>
        <v>180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3780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(B43-B19)*180</f>
        <v>3780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213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201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:E1"/>
    <mergeCell ref="A3:E3"/>
    <mergeCell ref="I3:L3"/>
    <mergeCell ref="I5:K5"/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23">
      <selection activeCell="A50" sqref="A50:M57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84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61 сн'!A11</f>
        <v>      нагрузок и тангенса "фи" за 21 декабря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 customHeight="1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80</v>
      </c>
      <c r="C16" s="23"/>
      <c r="D16" s="23"/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75">
        <v>52777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75">
        <v>52778</v>
      </c>
      <c r="C20" s="36">
        <f>B20-B19</f>
        <v>1</v>
      </c>
      <c r="D20" s="36">
        <f>C20*180</f>
        <v>180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75">
        <v>52778</v>
      </c>
      <c r="C21" s="36">
        <f aca="true" t="shared" si="0" ref="C21:C43">B21-B20</f>
        <v>0</v>
      </c>
      <c r="D21" s="36">
        <f aca="true" t="shared" si="1" ref="D21:D43">C21*180</f>
        <v>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75">
        <v>52778</v>
      </c>
      <c r="C22" s="36">
        <f t="shared" si="0"/>
        <v>0</v>
      </c>
      <c r="D22" s="36">
        <f t="shared" si="1"/>
        <v>0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75">
        <v>52778</v>
      </c>
      <c r="C23" s="36">
        <f t="shared" si="0"/>
        <v>0</v>
      </c>
      <c r="D23" s="36">
        <f t="shared" si="1"/>
        <v>0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75">
        <v>52778</v>
      </c>
      <c r="C24" s="36">
        <f t="shared" si="0"/>
        <v>0</v>
      </c>
      <c r="D24" s="36">
        <f t="shared" si="1"/>
        <v>0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75">
        <v>52778</v>
      </c>
      <c r="C25" s="36">
        <f t="shared" si="0"/>
        <v>0</v>
      </c>
      <c r="D25" s="36">
        <f t="shared" si="1"/>
        <v>0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75">
        <v>52778</v>
      </c>
      <c r="C26" s="36">
        <f t="shared" si="0"/>
        <v>0</v>
      </c>
      <c r="D26" s="36">
        <f t="shared" si="1"/>
        <v>0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75">
        <v>52778</v>
      </c>
      <c r="C27" s="36">
        <f t="shared" si="0"/>
        <v>0</v>
      </c>
      <c r="D27" s="36">
        <f t="shared" si="1"/>
        <v>0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75">
        <v>52778</v>
      </c>
      <c r="C28" s="36">
        <f t="shared" si="0"/>
        <v>0</v>
      </c>
      <c r="D28" s="36">
        <f t="shared" si="1"/>
        <v>0</v>
      </c>
      <c r="E28" s="36"/>
      <c r="F28" s="36"/>
      <c r="G28" s="36"/>
      <c r="H28" s="5"/>
      <c r="I28" s="5"/>
      <c r="J28" s="5"/>
      <c r="K28" s="5"/>
      <c r="L28" s="5"/>
    </row>
    <row r="29" spans="1:12" ht="12.75">
      <c r="A29" s="34" t="s">
        <v>35</v>
      </c>
      <c r="B29" s="75">
        <v>52778</v>
      </c>
      <c r="C29" s="36">
        <f t="shared" si="0"/>
        <v>0</v>
      </c>
      <c r="D29" s="36">
        <f t="shared" si="1"/>
        <v>0</v>
      </c>
      <c r="E29" s="36"/>
      <c r="F29" s="36"/>
      <c r="G29" s="36"/>
      <c r="H29" s="5"/>
      <c r="I29" s="5"/>
      <c r="J29" s="5"/>
      <c r="K29" s="5"/>
      <c r="L29" s="5"/>
    </row>
    <row r="30" spans="1:12" ht="12.75">
      <c r="A30" s="34" t="s">
        <v>36</v>
      </c>
      <c r="B30" s="75">
        <v>52778</v>
      </c>
      <c r="C30" s="36">
        <f t="shared" si="0"/>
        <v>0</v>
      </c>
      <c r="D30" s="36">
        <f t="shared" si="1"/>
        <v>0</v>
      </c>
      <c r="E30" s="36"/>
      <c r="F30" s="36"/>
      <c r="G30" s="36"/>
      <c r="H30" s="5"/>
      <c r="I30" s="5"/>
      <c r="J30" s="5"/>
      <c r="K30" s="5"/>
      <c r="L30" s="5"/>
    </row>
    <row r="31" spans="1:12" ht="12.75">
      <c r="A31" s="34" t="s">
        <v>37</v>
      </c>
      <c r="B31" s="75">
        <v>52778</v>
      </c>
      <c r="C31" s="36">
        <f t="shared" si="0"/>
        <v>0</v>
      </c>
      <c r="D31" s="36">
        <f t="shared" si="1"/>
        <v>0</v>
      </c>
      <c r="E31" s="36"/>
      <c r="F31" s="36"/>
      <c r="G31" s="36"/>
      <c r="H31" s="5"/>
      <c r="I31" s="5"/>
      <c r="J31" s="5"/>
      <c r="K31" s="5"/>
      <c r="L31" s="5"/>
    </row>
    <row r="32" spans="1:12" ht="12.75">
      <c r="A32" s="34" t="s">
        <v>38</v>
      </c>
      <c r="B32" s="75">
        <v>52778</v>
      </c>
      <c r="C32" s="36">
        <f t="shared" si="0"/>
        <v>0</v>
      </c>
      <c r="D32" s="36">
        <f t="shared" si="1"/>
        <v>0</v>
      </c>
      <c r="E32" s="36"/>
      <c r="F32" s="36"/>
      <c r="G32" s="36"/>
      <c r="H32" s="5"/>
      <c r="I32" s="5"/>
      <c r="J32" s="5"/>
      <c r="K32" s="5"/>
      <c r="L32" s="5"/>
    </row>
    <row r="33" spans="1:12" ht="12.75">
      <c r="A33" s="34" t="s">
        <v>39</v>
      </c>
      <c r="B33" s="75">
        <v>52778</v>
      </c>
      <c r="C33" s="36">
        <f t="shared" si="0"/>
        <v>0</v>
      </c>
      <c r="D33" s="36">
        <f t="shared" si="1"/>
        <v>0</v>
      </c>
      <c r="E33" s="36"/>
      <c r="F33" s="36"/>
      <c r="G33" s="36"/>
      <c r="H33" s="5"/>
      <c r="I33" s="5"/>
      <c r="J33" s="5"/>
      <c r="K33" s="5"/>
      <c r="L33" s="5"/>
    </row>
    <row r="34" spans="1:12" ht="12.75">
      <c r="A34" s="34" t="s">
        <v>40</v>
      </c>
      <c r="B34" s="75">
        <v>52778</v>
      </c>
      <c r="C34" s="36">
        <f t="shared" si="0"/>
        <v>0</v>
      </c>
      <c r="D34" s="36">
        <f t="shared" si="1"/>
        <v>0</v>
      </c>
      <c r="E34" s="36"/>
      <c r="F34" s="36"/>
      <c r="G34" s="36"/>
      <c r="H34" s="5"/>
      <c r="I34" s="5"/>
      <c r="J34" s="5"/>
      <c r="K34" s="5"/>
      <c r="L34" s="5"/>
    </row>
    <row r="35" spans="1:12" ht="12.75">
      <c r="A35" s="34" t="s">
        <v>41</v>
      </c>
      <c r="B35" s="75">
        <v>52778</v>
      </c>
      <c r="C35" s="36">
        <f t="shared" si="0"/>
        <v>0</v>
      </c>
      <c r="D35" s="36">
        <f t="shared" si="1"/>
        <v>0</v>
      </c>
      <c r="E35" s="36"/>
      <c r="F35" s="36"/>
      <c r="G35" s="36"/>
      <c r="H35" s="5"/>
      <c r="I35" s="5"/>
      <c r="J35" s="5"/>
      <c r="K35" s="5"/>
      <c r="L35" s="5"/>
    </row>
    <row r="36" spans="1:12" ht="12.75">
      <c r="A36" s="34" t="s">
        <v>42</v>
      </c>
      <c r="B36" s="75">
        <v>52778</v>
      </c>
      <c r="C36" s="36">
        <f t="shared" si="0"/>
        <v>0</v>
      </c>
      <c r="D36" s="36">
        <f t="shared" si="1"/>
        <v>0</v>
      </c>
      <c r="E36" s="36"/>
      <c r="F36" s="36"/>
      <c r="G36" s="36"/>
      <c r="H36" s="5"/>
      <c r="I36" s="5"/>
      <c r="J36" s="5"/>
      <c r="K36" s="5"/>
      <c r="L36" s="5"/>
    </row>
    <row r="37" spans="1:12" ht="12.75">
      <c r="A37" s="34" t="s">
        <v>43</v>
      </c>
      <c r="B37" s="75">
        <v>52778</v>
      </c>
      <c r="C37" s="36">
        <f t="shared" si="0"/>
        <v>0</v>
      </c>
      <c r="D37" s="36">
        <f t="shared" si="1"/>
        <v>0</v>
      </c>
      <c r="E37" s="36"/>
      <c r="F37" s="36"/>
      <c r="G37" s="36"/>
      <c r="H37" s="5"/>
      <c r="I37" s="5"/>
      <c r="J37" s="5"/>
      <c r="K37" s="5"/>
      <c r="L37" s="5"/>
    </row>
    <row r="38" spans="1:12" ht="12.75">
      <c r="A38" s="34" t="s">
        <v>44</v>
      </c>
      <c r="B38" s="75">
        <v>52778</v>
      </c>
      <c r="C38" s="36">
        <f t="shared" si="0"/>
        <v>0</v>
      </c>
      <c r="D38" s="36">
        <f t="shared" si="1"/>
        <v>0</v>
      </c>
      <c r="E38" s="36"/>
      <c r="F38" s="36"/>
      <c r="G38" s="36"/>
      <c r="H38" s="5"/>
      <c r="I38" s="5"/>
      <c r="J38" s="5"/>
      <c r="K38" s="5"/>
      <c r="L38" s="5"/>
    </row>
    <row r="39" spans="1:12" ht="12.75">
      <c r="A39" s="34" t="s">
        <v>45</v>
      </c>
      <c r="B39" s="75">
        <v>52778</v>
      </c>
      <c r="C39" s="36">
        <f t="shared" si="0"/>
        <v>0</v>
      </c>
      <c r="D39" s="36">
        <f t="shared" si="1"/>
        <v>0</v>
      </c>
      <c r="E39" s="36"/>
      <c r="F39" s="36"/>
      <c r="G39" s="36"/>
      <c r="H39" s="5"/>
      <c r="I39" s="5"/>
      <c r="J39" s="5"/>
      <c r="K39" s="5"/>
      <c r="L39" s="5"/>
    </row>
    <row r="40" spans="1:12" ht="12.75">
      <c r="A40" s="34" t="s">
        <v>46</v>
      </c>
      <c r="B40" s="75">
        <v>52778</v>
      </c>
      <c r="C40" s="36">
        <f t="shared" si="0"/>
        <v>0</v>
      </c>
      <c r="D40" s="36">
        <f t="shared" si="1"/>
        <v>0</v>
      </c>
      <c r="E40" s="36"/>
      <c r="F40" s="36"/>
      <c r="G40" s="36"/>
      <c r="H40" s="5"/>
      <c r="I40" s="5"/>
      <c r="J40" s="5"/>
      <c r="K40" s="5"/>
      <c r="L40" s="5"/>
    </row>
    <row r="41" spans="1:12" ht="12.75">
      <c r="A41" s="34" t="s">
        <v>47</v>
      </c>
      <c r="B41" s="75">
        <v>52778</v>
      </c>
      <c r="C41" s="36">
        <f t="shared" si="0"/>
        <v>0</v>
      </c>
      <c r="D41" s="36">
        <f t="shared" si="1"/>
        <v>0</v>
      </c>
      <c r="E41" s="36"/>
      <c r="F41" s="36"/>
      <c r="G41" s="36"/>
      <c r="H41" s="5"/>
      <c r="I41" s="5"/>
      <c r="J41" s="5"/>
      <c r="K41" s="5"/>
      <c r="L41" s="5"/>
    </row>
    <row r="42" spans="1:12" ht="12.75">
      <c r="A42" s="34" t="s">
        <v>48</v>
      </c>
      <c r="B42" s="75">
        <v>52778</v>
      </c>
      <c r="C42" s="36">
        <f t="shared" si="0"/>
        <v>0</v>
      </c>
      <c r="D42" s="36">
        <f t="shared" si="1"/>
        <v>0</v>
      </c>
      <c r="E42" s="36"/>
      <c r="F42" s="36"/>
      <c r="G42" s="36"/>
      <c r="H42" s="5"/>
      <c r="I42" s="5"/>
      <c r="J42" s="5"/>
      <c r="K42" s="5"/>
      <c r="L42" s="5"/>
    </row>
    <row r="43" spans="1:12" ht="12.75">
      <c r="A43" s="4" t="s">
        <v>49</v>
      </c>
      <c r="B43" s="75">
        <v>52778</v>
      </c>
      <c r="C43" s="36">
        <f t="shared" si="0"/>
        <v>0</v>
      </c>
      <c r="D43" s="36">
        <f t="shared" si="1"/>
        <v>0</v>
      </c>
      <c r="E43" s="36"/>
      <c r="F43" s="36"/>
      <c r="G43" s="36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180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(B43-B19)*180</f>
        <v>180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213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201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:E1"/>
    <mergeCell ref="A3:E3"/>
    <mergeCell ref="I3:L3"/>
    <mergeCell ref="I5:K5"/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5">
      <selection activeCell="A50" sqref="A50:M57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118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62'!A11</f>
        <v>      нагрузок и тангенса "фи" за 21 декабря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 customHeight="1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78</v>
      </c>
      <c r="C16" s="23"/>
      <c r="D16" s="23"/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75">
        <v>50424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75">
        <v>50424</v>
      </c>
      <c r="C20" s="36">
        <f>B20-B19</f>
        <v>0</v>
      </c>
      <c r="D20" s="36">
        <f>C20*120</f>
        <v>0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75">
        <v>50424</v>
      </c>
      <c r="C21" s="36">
        <f aca="true" t="shared" si="0" ref="C21:C43">B21-B20</f>
        <v>0</v>
      </c>
      <c r="D21" s="36">
        <f>C21*120</f>
        <v>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75">
        <v>50424</v>
      </c>
      <c r="C22" s="36">
        <f t="shared" si="0"/>
        <v>0</v>
      </c>
      <c r="D22" s="36">
        <f aca="true" t="shared" si="1" ref="D22:D43">C22*120</f>
        <v>0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75">
        <v>50424</v>
      </c>
      <c r="C23" s="36">
        <f t="shared" si="0"/>
        <v>0</v>
      </c>
      <c r="D23" s="36">
        <f t="shared" si="1"/>
        <v>0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75">
        <v>50424</v>
      </c>
      <c r="C24" s="36">
        <f t="shared" si="0"/>
        <v>0</v>
      </c>
      <c r="D24" s="36">
        <f t="shared" si="1"/>
        <v>0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75">
        <v>50424</v>
      </c>
      <c r="C25" s="36">
        <f t="shared" si="0"/>
        <v>0</v>
      </c>
      <c r="D25" s="36">
        <f t="shared" si="1"/>
        <v>0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75">
        <v>50424</v>
      </c>
      <c r="C26" s="36">
        <f t="shared" si="0"/>
        <v>0</v>
      </c>
      <c r="D26" s="36">
        <f t="shared" si="1"/>
        <v>0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75">
        <v>50424</v>
      </c>
      <c r="C27" s="36">
        <f t="shared" si="0"/>
        <v>0</v>
      </c>
      <c r="D27" s="36">
        <f t="shared" si="1"/>
        <v>0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75">
        <v>50424</v>
      </c>
      <c r="C28" s="36">
        <f t="shared" si="0"/>
        <v>0</v>
      </c>
      <c r="D28" s="36">
        <f t="shared" si="1"/>
        <v>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75">
        <v>50424</v>
      </c>
      <c r="C29" s="36">
        <f t="shared" si="0"/>
        <v>0</v>
      </c>
      <c r="D29" s="36">
        <f t="shared" si="1"/>
        <v>0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75">
        <v>50424</v>
      </c>
      <c r="C30" s="36">
        <f t="shared" si="0"/>
        <v>0</v>
      </c>
      <c r="D30" s="36">
        <f t="shared" si="1"/>
        <v>0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75">
        <v>50424</v>
      </c>
      <c r="C31" s="36">
        <f t="shared" si="0"/>
        <v>0</v>
      </c>
      <c r="D31" s="36">
        <f t="shared" si="1"/>
        <v>0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75">
        <v>50424</v>
      </c>
      <c r="C32" s="36">
        <f t="shared" si="0"/>
        <v>0</v>
      </c>
      <c r="D32" s="36">
        <f t="shared" si="1"/>
        <v>0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75">
        <v>50424</v>
      </c>
      <c r="C33" s="36">
        <f t="shared" si="0"/>
        <v>0</v>
      </c>
      <c r="D33" s="36">
        <f t="shared" si="1"/>
        <v>0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75">
        <v>50424</v>
      </c>
      <c r="C34" s="36">
        <f t="shared" si="0"/>
        <v>0</v>
      </c>
      <c r="D34" s="36">
        <f t="shared" si="1"/>
        <v>0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75">
        <v>50424</v>
      </c>
      <c r="C35" s="36">
        <f t="shared" si="0"/>
        <v>0</v>
      </c>
      <c r="D35" s="36">
        <f t="shared" si="1"/>
        <v>0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75">
        <v>50424</v>
      </c>
      <c r="C36" s="36">
        <f t="shared" si="0"/>
        <v>0</v>
      </c>
      <c r="D36" s="36">
        <f t="shared" si="1"/>
        <v>0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75">
        <v>50424</v>
      </c>
      <c r="C37" s="36">
        <f t="shared" si="0"/>
        <v>0</v>
      </c>
      <c r="D37" s="36">
        <f t="shared" si="1"/>
        <v>0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75">
        <v>50424</v>
      </c>
      <c r="C38" s="36">
        <f t="shared" si="0"/>
        <v>0</v>
      </c>
      <c r="D38" s="36">
        <f t="shared" si="1"/>
        <v>0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75">
        <v>50424</v>
      </c>
      <c r="C39" s="36">
        <f t="shared" si="0"/>
        <v>0</v>
      </c>
      <c r="D39" s="36">
        <f t="shared" si="1"/>
        <v>0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75">
        <v>50424</v>
      </c>
      <c r="C40" s="36">
        <f t="shared" si="0"/>
        <v>0</v>
      </c>
      <c r="D40" s="36">
        <f t="shared" si="1"/>
        <v>0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75">
        <v>50424</v>
      </c>
      <c r="C41" s="36">
        <f t="shared" si="0"/>
        <v>0</v>
      </c>
      <c r="D41" s="36">
        <f t="shared" si="1"/>
        <v>0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75">
        <v>50424</v>
      </c>
      <c r="C42" s="36">
        <f t="shared" si="0"/>
        <v>0</v>
      </c>
      <c r="D42" s="36">
        <f t="shared" si="1"/>
        <v>0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75">
        <v>50424</v>
      </c>
      <c r="C43" s="36">
        <f t="shared" si="0"/>
        <v>0</v>
      </c>
      <c r="D43" s="36">
        <f t="shared" si="1"/>
        <v>0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0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(B43-B19)*120</f>
        <v>0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213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201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:E1"/>
    <mergeCell ref="A3:E3"/>
    <mergeCell ref="I3:L3"/>
    <mergeCell ref="I5:K5"/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27">
      <selection activeCell="A50" sqref="A50:M57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117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63 сн'!A11</f>
        <v>      нагрузок и тангенса "фи" за 21 декабря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 customHeight="1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78</v>
      </c>
      <c r="C16" s="23"/>
      <c r="D16" s="23"/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75">
        <v>81312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75">
        <v>81315</v>
      </c>
      <c r="C20" s="36">
        <f>B20-B19</f>
        <v>3</v>
      </c>
      <c r="D20" s="36">
        <f>C20*120</f>
        <v>360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75">
        <v>81317</v>
      </c>
      <c r="C21" s="36">
        <f aca="true" t="shared" si="0" ref="C21:C43">B21-B20</f>
        <v>2</v>
      </c>
      <c r="D21" s="36">
        <f>C21*120</f>
        <v>240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75">
        <v>81320</v>
      </c>
      <c r="C22" s="36">
        <f t="shared" si="0"/>
        <v>3</v>
      </c>
      <c r="D22" s="36">
        <f aca="true" t="shared" si="1" ref="D22:D43">C22*120</f>
        <v>360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75">
        <v>81323</v>
      </c>
      <c r="C23" s="36">
        <f t="shared" si="0"/>
        <v>3</v>
      </c>
      <c r="D23" s="36">
        <f t="shared" si="1"/>
        <v>360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75">
        <v>81326</v>
      </c>
      <c r="C24" s="36">
        <f t="shared" si="0"/>
        <v>3</v>
      </c>
      <c r="D24" s="36">
        <f t="shared" si="1"/>
        <v>360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75">
        <v>81329</v>
      </c>
      <c r="C25" s="36">
        <f t="shared" si="0"/>
        <v>3</v>
      </c>
      <c r="D25" s="36">
        <f t="shared" si="1"/>
        <v>360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75">
        <v>81331</v>
      </c>
      <c r="C26" s="36">
        <f t="shared" si="0"/>
        <v>2</v>
      </c>
      <c r="D26" s="36">
        <f t="shared" si="1"/>
        <v>240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75">
        <v>81334</v>
      </c>
      <c r="C27" s="36">
        <f t="shared" si="0"/>
        <v>3</v>
      </c>
      <c r="D27" s="36">
        <f t="shared" si="1"/>
        <v>360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75">
        <v>81337</v>
      </c>
      <c r="C28" s="36">
        <f t="shared" si="0"/>
        <v>3</v>
      </c>
      <c r="D28" s="36">
        <f t="shared" si="1"/>
        <v>360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75">
        <v>81339</v>
      </c>
      <c r="C29" s="36">
        <f t="shared" si="0"/>
        <v>2</v>
      </c>
      <c r="D29" s="36">
        <f t="shared" si="1"/>
        <v>240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75">
        <v>81342</v>
      </c>
      <c r="C30" s="36">
        <f t="shared" si="0"/>
        <v>3</v>
      </c>
      <c r="D30" s="36">
        <f t="shared" si="1"/>
        <v>360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75">
        <v>81345</v>
      </c>
      <c r="C31" s="36">
        <f t="shared" si="0"/>
        <v>3</v>
      </c>
      <c r="D31" s="36">
        <f t="shared" si="1"/>
        <v>360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75">
        <v>81347</v>
      </c>
      <c r="C32" s="36">
        <f t="shared" si="0"/>
        <v>2</v>
      </c>
      <c r="D32" s="36">
        <f t="shared" si="1"/>
        <v>240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75">
        <v>81350</v>
      </c>
      <c r="C33" s="36">
        <f t="shared" si="0"/>
        <v>3</v>
      </c>
      <c r="D33" s="36">
        <f t="shared" si="1"/>
        <v>360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75">
        <v>81353</v>
      </c>
      <c r="C34" s="36">
        <f t="shared" si="0"/>
        <v>3</v>
      </c>
      <c r="D34" s="36">
        <f t="shared" si="1"/>
        <v>360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75">
        <v>81356</v>
      </c>
      <c r="C35" s="36">
        <f t="shared" si="0"/>
        <v>3</v>
      </c>
      <c r="D35" s="36">
        <f t="shared" si="1"/>
        <v>360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75">
        <v>81358</v>
      </c>
      <c r="C36" s="36">
        <f t="shared" si="0"/>
        <v>2</v>
      </c>
      <c r="D36" s="36">
        <f t="shared" si="1"/>
        <v>240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75">
        <v>81361</v>
      </c>
      <c r="C37" s="36">
        <f t="shared" si="0"/>
        <v>3</v>
      </c>
      <c r="D37" s="36">
        <f t="shared" si="1"/>
        <v>360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75">
        <v>81364</v>
      </c>
      <c r="C38" s="36">
        <f t="shared" si="0"/>
        <v>3</v>
      </c>
      <c r="D38" s="36">
        <f t="shared" si="1"/>
        <v>360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75">
        <v>81367</v>
      </c>
      <c r="C39" s="36">
        <f t="shared" si="0"/>
        <v>3</v>
      </c>
      <c r="D39" s="36">
        <f t="shared" si="1"/>
        <v>360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75">
        <v>81370</v>
      </c>
      <c r="C40" s="36">
        <f t="shared" si="0"/>
        <v>3</v>
      </c>
      <c r="D40" s="36">
        <f t="shared" si="1"/>
        <v>360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75">
        <v>81372</v>
      </c>
      <c r="C41" s="36">
        <f t="shared" si="0"/>
        <v>2</v>
      </c>
      <c r="D41" s="36">
        <f t="shared" si="1"/>
        <v>240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75">
        <v>81375</v>
      </c>
      <c r="C42" s="36">
        <f t="shared" si="0"/>
        <v>3</v>
      </c>
      <c r="D42" s="36">
        <f t="shared" si="1"/>
        <v>360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75">
        <v>81378</v>
      </c>
      <c r="C43" s="36">
        <f t="shared" si="0"/>
        <v>3</v>
      </c>
      <c r="D43" s="36">
        <f t="shared" si="1"/>
        <v>360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7920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(B43-B19)*120</f>
        <v>7920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3.5" customHeight="1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213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201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:E1"/>
    <mergeCell ref="A3:E3"/>
    <mergeCell ref="I3:L3"/>
    <mergeCell ref="I5:K5"/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25">
      <selection activeCell="A50" sqref="A50:M57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1"/>
      <c r="B1" s="1" t="s">
        <v>203</v>
      </c>
      <c r="C1" s="1"/>
      <c r="D1" s="1"/>
      <c r="E1" s="1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1" t="s">
        <v>97</v>
      </c>
      <c r="B3" s="1"/>
      <c r="C3" s="1"/>
      <c r="D3" s="1"/>
      <c r="E3" s="1"/>
      <c r="G3" s="2" t="s">
        <v>2</v>
      </c>
      <c r="I3" s="1" t="s">
        <v>58</v>
      </c>
      <c r="J3" s="1"/>
      <c r="K3" s="1"/>
      <c r="L3" s="1"/>
      <c r="M3" s="3"/>
    </row>
    <row r="4" spans="3:13" ht="12.75">
      <c r="C4" s="2" t="s">
        <v>3</v>
      </c>
      <c r="M4" s="3"/>
    </row>
    <row r="5" spans="1:13" ht="12.75">
      <c r="A5" s="1" t="s">
        <v>98</v>
      </c>
      <c r="B5" s="1"/>
      <c r="C5" s="1"/>
      <c r="D5" s="1"/>
      <c r="E5" s="1"/>
      <c r="G5" s="2" t="s">
        <v>5</v>
      </c>
      <c r="I5" s="1" t="s">
        <v>114</v>
      </c>
      <c r="J5" s="1"/>
      <c r="K5" s="1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64 сн'!A11</f>
        <v>      нагрузок и тангенса "фи" за 21 декабря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 customHeight="1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105</v>
      </c>
      <c r="C16" s="23"/>
      <c r="D16" s="23">
        <v>120</v>
      </c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75">
        <v>99923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75">
        <v>99924</v>
      </c>
      <c r="C20" s="36">
        <f>B20-B19</f>
        <v>1</v>
      </c>
      <c r="D20" s="36">
        <f>C20*120</f>
        <v>120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75">
        <v>99926</v>
      </c>
      <c r="C21" s="36">
        <f aca="true" t="shared" si="0" ref="C21:C43">B21-B20</f>
        <v>2</v>
      </c>
      <c r="D21" s="36">
        <f>C21*120</f>
        <v>240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75">
        <v>99927</v>
      </c>
      <c r="C22" s="36">
        <f t="shared" si="0"/>
        <v>1</v>
      </c>
      <c r="D22" s="36">
        <f aca="true" t="shared" si="1" ref="D22:D43">C22*120</f>
        <v>120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75">
        <v>99929</v>
      </c>
      <c r="C23" s="36">
        <f t="shared" si="0"/>
        <v>2</v>
      </c>
      <c r="D23" s="36">
        <f t="shared" si="1"/>
        <v>240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75">
        <v>99931</v>
      </c>
      <c r="C24" s="36">
        <f t="shared" si="0"/>
        <v>2</v>
      </c>
      <c r="D24" s="36">
        <f t="shared" si="1"/>
        <v>240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75">
        <v>99933</v>
      </c>
      <c r="C25" s="36">
        <f t="shared" si="0"/>
        <v>2</v>
      </c>
      <c r="D25" s="36">
        <f t="shared" si="1"/>
        <v>240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75">
        <v>99934</v>
      </c>
      <c r="C26" s="36">
        <f t="shared" si="0"/>
        <v>1</v>
      </c>
      <c r="D26" s="36">
        <f t="shared" si="1"/>
        <v>120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75">
        <v>99936</v>
      </c>
      <c r="C27" s="36">
        <f t="shared" si="0"/>
        <v>2</v>
      </c>
      <c r="D27" s="36">
        <f t="shared" si="1"/>
        <v>240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75">
        <v>99937</v>
      </c>
      <c r="C28" s="36">
        <f t="shared" si="0"/>
        <v>1</v>
      </c>
      <c r="D28" s="36">
        <f t="shared" si="1"/>
        <v>120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75">
        <v>99939</v>
      </c>
      <c r="C29" s="36">
        <f t="shared" si="0"/>
        <v>2</v>
      </c>
      <c r="D29" s="36">
        <f t="shared" si="1"/>
        <v>240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75">
        <v>99941</v>
      </c>
      <c r="C30" s="36">
        <f t="shared" si="0"/>
        <v>2</v>
      </c>
      <c r="D30" s="36">
        <f t="shared" si="1"/>
        <v>240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75">
        <v>99942</v>
      </c>
      <c r="C31" s="36">
        <f t="shared" si="0"/>
        <v>1</v>
      </c>
      <c r="D31" s="36">
        <f t="shared" si="1"/>
        <v>120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75">
        <v>99944</v>
      </c>
      <c r="C32" s="36">
        <f t="shared" si="0"/>
        <v>2</v>
      </c>
      <c r="D32" s="36">
        <f t="shared" si="1"/>
        <v>240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75">
        <v>99945</v>
      </c>
      <c r="C33" s="36">
        <f t="shared" si="0"/>
        <v>1</v>
      </c>
      <c r="D33" s="36">
        <f t="shared" si="1"/>
        <v>120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75">
        <v>99947</v>
      </c>
      <c r="C34" s="36">
        <f t="shared" si="0"/>
        <v>2</v>
      </c>
      <c r="D34" s="36">
        <f t="shared" si="1"/>
        <v>240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75">
        <v>99949</v>
      </c>
      <c r="C35" s="36">
        <f t="shared" si="0"/>
        <v>2</v>
      </c>
      <c r="D35" s="36">
        <f t="shared" si="1"/>
        <v>240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75">
        <v>99949</v>
      </c>
      <c r="C36" s="36">
        <f t="shared" si="0"/>
        <v>0</v>
      </c>
      <c r="D36" s="36">
        <f t="shared" si="1"/>
        <v>0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75">
        <v>99949</v>
      </c>
      <c r="C37" s="36">
        <f t="shared" si="0"/>
        <v>0</v>
      </c>
      <c r="D37" s="36">
        <f t="shared" si="1"/>
        <v>0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75">
        <v>99949</v>
      </c>
      <c r="C38" s="36">
        <f t="shared" si="0"/>
        <v>0</v>
      </c>
      <c r="D38" s="36">
        <f t="shared" si="1"/>
        <v>0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75">
        <v>99949</v>
      </c>
      <c r="C39" s="36">
        <f t="shared" si="0"/>
        <v>0</v>
      </c>
      <c r="D39" s="36">
        <f t="shared" si="1"/>
        <v>0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75">
        <v>99949</v>
      </c>
      <c r="C40" s="36">
        <f t="shared" si="0"/>
        <v>0</v>
      </c>
      <c r="D40" s="36">
        <f t="shared" si="1"/>
        <v>0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75">
        <v>99949</v>
      </c>
      <c r="C41" s="36">
        <f t="shared" si="0"/>
        <v>0</v>
      </c>
      <c r="D41" s="36">
        <f t="shared" si="1"/>
        <v>0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75">
        <v>99949</v>
      </c>
      <c r="C42" s="36">
        <f t="shared" si="0"/>
        <v>0</v>
      </c>
      <c r="D42" s="36">
        <f t="shared" si="1"/>
        <v>0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75">
        <v>99949</v>
      </c>
      <c r="C43" s="36">
        <f t="shared" si="0"/>
        <v>0</v>
      </c>
      <c r="D43" s="36">
        <f t="shared" si="1"/>
        <v>0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3120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(B43-B19)*120</f>
        <v>3120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213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201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2"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PageLayoutView="0" workbookViewId="0" topLeftCell="A38">
      <selection activeCell="A50" sqref="A50:L57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202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2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204</v>
      </c>
      <c r="J3" s="85"/>
      <c r="K3" s="85"/>
      <c r="L3" s="89"/>
    </row>
    <row r="4" ht="12.75">
      <c r="C4" s="2" t="s">
        <v>3</v>
      </c>
    </row>
    <row r="5" spans="1:12" ht="12.75">
      <c r="A5" s="1"/>
      <c r="B5" s="1"/>
      <c r="C5" s="1"/>
      <c r="D5" s="1"/>
      <c r="E5" s="1"/>
      <c r="G5" s="2" t="s">
        <v>5</v>
      </c>
      <c r="H5" s="1"/>
      <c r="I5" s="85" t="s">
        <v>86</v>
      </c>
      <c r="J5" s="85"/>
      <c r="K5" s="85"/>
      <c r="L5" s="89"/>
    </row>
    <row r="6" ht="12.75">
      <c r="A6" s="2" t="s">
        <v>6</v>
      </c>
    </row>
    <row r="7" ht="12.75">
      <c r="A7" s="2" t="s">
        <v>7</v>
      </c>
    </row>
    <row r="9" ht="15.75">
      <c r="D9" s="6" t="s">
        <v>8</v>
      </c>
    </row>
    <row r="10" ht="15.75">
      <c r="A10" s="6" t="s">
        <v>9</v>
      </c>
    </row>
    <row r="11" ht="15.75">
      <c r="A11" s="6" t="str">
        <f>'яч 66 сн'!A11</f>
        <v>      нагрузок и тангенса "фи" за 21 декабря 2016  год трансформаторного</v>
      </c>
    </row>
    <row r="12" ht="15.75">
      <c r="C12" s="6" t="s">
        <v>87</v>
      </c>
    </row>
    <row r="14" spans="1:12" ht="12.75">
      <c r="A14" s="87" t="s">
        <v>10</v>
      </c>
      <c r="B14" s="8" t="s">
        <v>69</v>
      </c>
      <c r="C14" s="9"/>
      <c r="D14" s="90" t="s">
        <v>88</v>
      </c>
      <c r="E14" s="91"/>
      <c r="F14" s="11" t="s">
        <v>89</v>
      </c>
      <c r="G14" s="9"/>
      <c r="H14" s="10"/>
      <c r="I14" s="12"/>
      <c r="J14" s="13" t="s">
        <v>12</v>
      </c>
      <c r="K14" s="14"/>
      <c r="L14" s="87" t="s">
        <v>13</v>
      </c>
    </row>
    <row r="15" spans="1:12" ht="12.75">
      <c r="A15" s="88"/>
      <c r="B15" s="17" t="s">
        <v>90</v>
      </c>
      <c r="C15" s="15"/>
      <c r="D15" s="15"/>
      <c r="E15" s="18"/>
      <c r="F15" s="17" t="s">
        <v>61</v>
      </c>
      <c r="G15" s="15"/>
      <c r="H15" s="18"/>
      <c r="I15" s="19"/>
      <c r="J15" s="20" t="s">
        <v>14</v>
      </c>
      <c r="K15" s="21"/>
      <c r="L15" s="88"/>
    </row>
    <row r="16" spans="1:12" ht="12.75">
      <c r="A16" s="88"/>
      <c r="B16" s="22" t="s">
        <v>91</v>
      </c>
      <c r="C16" s="23"/>
      <c r="D16" s="23"/>
      <c r="E16" s="24"/>
      <c r="F16" s="22" t="s">
        <v>92</v>
      </c>
      <c r="G16" s="23"/>
      <c r="H16" s="24"/>
      <c r="I16" s="19" t="s">
        <v>15</v>
      </c>
      <c r="J16" s="25" t="s">
        <v>16</v>
      </c>
      <c r="K16" s="26"/>
      <c r="L16" s="88"/>
    </row>
    <row r="17" spans="1:12" ht="12.75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</row>
    <row r="18" spans="1:12" ht="12.75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</row>
    <row r="19" spans="1:12" ht="12.75">
      <c r="A19" s="33" t="s">
        <v>25</v>
      </c>
      <c r="B19" s="4">
        <v>5079</v>
      </c>
      <c r="C19" s="4"/>
      <c r="D19" s="4"/>
      <c r="E19" s="4"/>
      <c r="F19" s="4">
        <v>11537</v>
      </c>
      <c r="G19" s="4"/>
      <c r="H19" s="4"/>
      <c r="I19" s="79"/>
      <c r="J19" s="59">
        <v>36.3</v>
      </c>
      <c r="K19" s="49">
        <v>6.6</v>
      </c>
      <c r="L19" s="4"/>
    </row>
    <row r="20" spans="1:12" ht="12.75">
      <c r="A20" s="34" t="s">
        <v>26</v>
      </c>
      <c r="B20" s="4">
        <v>5079</v>
      </c>
      <c r="C20" s="36">
        <f>B20-B19</f>
        <v>0</v>
      </c>
      <c r="D20" s="36">
        <f>C20*280</f>
        <v>0</v>
      </c>
      <c r="E20" s="5"/>
      <c r="F20" s="4">
        <v>11538</v>
      </c>
      <c r="G20" s="36">
        <f>F20-F19</f>
        <v>1</v>
      </c>
      <c r="H20" s="36">
        <f>G20*280</f>
        <v>280</v>
      </c>
      <c r="I20" s="79" t="e">
        <f>H20/D20</f>
        <v>#DIV/0!</v>
      </c>
      <c r="J20" s="59">
        <v>36.3</v>
      </c>
      <c r="K20" s="49">
        <v>6.6</v>
      </c>
      <c r="L20" s="5"/>
    </row>
    <row r="21" spans="1:12" ht="12.75">
      <c r="A21" s="34" t="s">
        <v>27</v>
      </c>
      <c r="B21" s="4">
        <v>5080</v>
      </c>
      <c r="C21" s="36">
        <f aca="true" t="shared" si="0" ref="C21:C43">B21-B20</f>
        <v>1</v>
      </c>
      <c r="D21" s="36">
        <f aca="true" t="shared" si="1" ref="D21:D43">C21*280</f>
        <v>280</v>
      </c>
      <c r="E21" s="5"/>
      <c r="F21" s="4">
        <v>11539</v>
      </c>
      <c r="G21" s="36">
        <f aca="true" t="shared" si="2" ref="G21:G43">F21-F20</f>
        <v>1</v>
      </c>
      <c r="H21" s="36">
        <f aca="true" t="shared" si="3" ref="H21:H43">G21*280</f>
        <v>280</v>
      </c>
      <c r="I21" s="79">
        <f aca="true" t="shared" si="4" ref="I21:I43">H21/D21</f>
        <v>1</v>
      </c>
      <c r="J21" s="59">
        <v>36.3</v>
      </c>
      <c r="K21" s="49">
        <v>6.6</v>
      </c>
      <c r="L21" s="5"/>
    </row>
    <row r="22" spans="1:12" ht="12.75">
      <c r="A22" s="34" t="s">
        <v>28</v>
      </c>
      <c r="B22" s="4">
        <v>5080</v>
      </c>
      <c r="C22" s="36">
        <f t="shared" si="0"/>
        <v>0</v>
      </c>
      <c r="D22" s="36">
        <f t="shared" si="1"/>
        <v>0</v>
      </c>
      <c r="E22" s="5"/>
      <c r="F22" s="4">
        <v>11540</v>
      </c>
      <c r="G22" s="36">
        <f t="shared" si="2"/>
        <v>1</v>
      </c>
      <c r="H22" s="36">
        <f t="shared" si="3"/>
        <v>280</v>
      </c>
      <c r="I22" s="79" t="e">
        <f t="shared" si="4"/>
        <v>#DIV/0!</v>
      </c>
      <c r="J22" s="59">
        <v>36.3</v>
      </c>
      <c r="K22" s="49">
        <v>6.6</v>
      </c>
      <c r="L22" s="5"/>
    </row>
    <row r="23" spans="1:12" ht="12.75">
      <c r="A23" s="34" t="s">
        <v>29</v>
      </c>
      <c r="B23" s="4">
        <v>5080</v>
      </c>
      <c r="C23" s="36">
        <f t="shared" si="0"/>
        <v>0</v>
      </c>
      <c r="D23" s="36">
        <f t="shared" si="1"/>
        <v>0</v>
      </c>
      <c r="E23" s="5"/>
      <c r="F23" s="4">
        <v>11541</v>
      </c>
      <c r="G23" s="36">
        <f t="shared" si="2"/>
        <v>1</v>
      </c>
      <c r="H23" s="36">
        <f t="shared" si="3"/>
        <v>280</v>
      </c>
      <c r="I23" s="79" t="e">
        <f t="shared" si="4"/>
        <v>#DIV/0!</v>
      </c>
      <c r="J23" s="59">
        <v>36.3</v>
      </c>
      <c r="K23" s="49">
        <v>6.6</v>
      </c>
      <c r="L23" s="5"/>
    </row>
    <row r="24" spans="1:12" ht="12.75">
      <c r="A24" s="34" t="s">
        <v>30</v>
      </c>
      <c r="B24" s="4">
        <v>5080</v>
      </c>
      <c r="C24" s="36">
        <f t="shared" si="0"/>
        <v>0</v>
      </c>
      <c r="D24" s="36">
        <f t="shared" si="1"/>
        <v>0</v>
      </c>
      <c r="E24" s="5"/>
      <c r="F24" s="4">
        <v>11543</v>
      </c>
      <c r="G24" s="36">
        <f t="shared" si="2"/>
        <v>2</v>
      </c>
      <c r="H24" s="36">
        <f t="shared" si="3"/>
        <v>560</v>
      </c>
      <c r="I24" s="79" t="e">
        <f t="shared" si="4"/>
        <v>#DIV/0!</v>
      </c>
      <c r="J24" s="59">
        <v>36.3</v>
      </c>
      <c r="K24" s="49">
        <v>6.6</v>
      </c>
      <c r="L24" s="5"/>
    </row>
    <row r="25" spans="1:12" ht="12.75">
      <c r="A25" s="34" t="s">
        <v>31</v>
      </c>
      <c r="B25" s="4">
        <v>5080</v>
      </c>
      <c r="C25" s="36">
        <f t="shared" si="0"/>
        <v>0</v>
      </c>
      <c r="D25" s="36">
        <f t="shared" si="1"/>
        <v>0</v>
      </c>
      <c r="E25" s="5"/>
      <c r="F25" s="4">
        <v>11544</v>
      </c>
      <c r="G25" s="36">
        <f t="shared" si="2"/>
        <v>1</v>
      </c>
      <c r="H25" s="36">
        <f t="shared" si="3"/>
        <v>280</v>
      </c>
      <c r="I25" s="79" t="e">
        <f t="shared" si="4"/>
        <v>#DIV/0!</v>
      </c>
      <c r="J25" s="59">
        <v>36.3</v>
      </c>
      <c r="K25" s="49">
        <v>6.6</v>
      </c>
      <c r="L25" s="5"/>
    </row>
    <row r="26" spans="1:12" ht="12.75">
      <c r="A26" s="34" t="s">
        <v>32</v>
      </c>
      <c r="B26" s="4">
        <v>5080</v>
      </c>
      <c r="C26" s="36">
        <f t="shared" si="0"/>
        <v>0</v>
      </c>
      <c r="D26" s="36">
        <f t="shared" si="1"/>
        <v>0</v>
      </c>
      <c r="E26" s="5"/>
      <c r="F26" s="4">
        <v>11545</v>
      </c>
      <c r="G26" s="36">
        <f t="shared" si="2"/>
        <v>1</v>
      </c>
      <c r="H26" s="36">
        <f t="shared" si="3"/>
        <v>280</v>
      </c>
      <c r="I26" s="79" t="e">
        <f t="shared" si="4"/>
        <v>#DIV/0!</v>
      </c>
      <c r="J26" s="59">
        <v>36.1</v>
      </c>
      <c r="K26" s="49">
        <v>6.6</v>
      </c>
      <c r="L26" s="5"/>
    </row>
    <row r="27" spans="1:12" ht="12.75">
      <c r="A27" s="34" t="s">
        <v>33</v>
      </c>
      <c r="B27" s="4">
        <v>5080</v>
      </c>
      <c r="C27" s="36">
        <f t="shared" si="0"/>
        <v>0</v>
      </c>
      <c r="D27" s="36">
        <f t="shared" si="1"/>
        <v>0</v>
      </c>
      <c r="E27" s="5"/>
      <c r="F27" s="4">
        <v>11546</v>
      </c>
      <c r="G27" s="36">
        <f t="shared" si="2"/>
        <v>1</v>
      </c>
      <c r="H27" s="36">
        <f t="shared" si="3"/>
        <v>280</v>
      </c>
      <c r="I27" s="79" t="e">
        <f t="shared" si="4"/>
        <v>#DIV/0!</v>
      </c>
      <c r="J27" s="59">
        <v>35.8</v>
      </c>
      <c r="K27" s="49">
        <v>6.5</v>
      </c>
      <c r="L27" s="5"/>
    </row>
    <row r="28" spans="1:12" ht="12.75">
      <c r="A28" s="34" t="s">
        <v>34</v>
      </c>
      <c r="B28" s="4">
        <v>5081</v>
      </c>
      <c r="C28" s="36">
        <f t="shared" si="0"/>
        <v>1</v>
      </c>
      <c r="D28" s="36">
        <f t="shared" si="1"/>
        <v>280</v>
      </c>
      <c r="E28" s="5"/>
      <c r="F28" s="4">
        <v>11547</v>
      </c>
      <c r="G28" s="36">
        <f t="shared" si="2"/>
        <v>1</v>
      </c>
      <c r="H28" s="36">
        <f t="shared" si="3"/>
        <v>280</v>
      </c>
      <c r="I28" s="79">
        <f t="shared" si="4"/>
        <v>1</v>
      </c>
      <c r="J28" s="71">
        <v>35.5</v>
      </c>
      <c r="K28" s="49">
        <v>6.5</v>
      </c>
      <c r="L28" s="5"/>
    </row>
    <row r="29" spans="1:12" ht="12.75">
      <c r="A29" s="34" t="s">
        <v>35</v>
      </c>
      <c r="B29" s="4">
        <v>5081</v>
      </c>
      <c r="C29" s="36">
        <f t="shared" si="0"/>
        <v>0</v>
      </c>
      <c r="D29" s="36">
        <f t="shared" si="1"/>
        <v>0</v>
      </c>
      <c r="E29" s="5"/>
      <c r="F29" s="4">
        <v>11548</v>
      </c>
      <c r="G29" s="36">
        <f t="shared" si="2"/>
        <v>1</v>
      </c>
      <c r="H29" s="36">
        <f t="shared" si="3"/>
        <v>280</v>
      </c>
      <c r="I29" s="79" t="e">
        <f t="shared" si="4"/>
        <v>#DIV/0!</v>
      </c>
      <c r="J29" s="71">
        <v>35.5</v>
      </c>
      <c r="K29" s="49">
        <v>6.5</v>
      </c>
      <c r="L29" s="5"/>
    </row>
    <row r="30" spans="1:12" ht="12.75">
      <c r="A30" s="34" t="s">
        <v>36</v>
      </c>
      <c r="B30" s="4">
        <v>5081</v>
      </c>
      <c r="C30" s="36">
        <f t="shared" si="0"/>
        <v>0</v>
      </c>
      <c r="D30" s="36">
        <f t="shared" si="1"/>
        <v>0</v>
      </c>
      <c r="E30" s="5"/>
      <c r="F30" s="4">
        <v>11549</v>
      </c>
      <c r="G30" s="36">
        <f t="shared" si="2"/>
        <v>1</v>
      </c>
      <c r="H30" s="36">
        <f t="shared" si="3"/>
        <v>280</v>
      </c>
      <c r="I30" s="79" t="e">
        <f t="shared" si="4"/>
        <v>#DIV/0!</v>
      </c>
      <c r="J30" s="71">
        <v>35.5</v>
      </c>
      <c r="K30" s="49">
        <v>6.5</v>
      </c>
      <c r="L30" s="5"/>
    </row>
    <row r="31" spans="1:12" ht="12.75">
      <c r="A31" s="34" t="s">
        <v>37</v>
      </c>
      <c r="B31" s="4">
        <v>5081</v>
      </c>
      <c r="C31" s="36">
        <f t="shared" si="0"/>
        <v>0</v>
      </c>
      <c r="D31" s="36">
        <f t="shared" si="1"/>
        <v>0</v>
      </c>
      <c r="E31" s="5"/>
      <c r="F31" s="4">
        <v>11550</v>
      </c>
      <c r="G31" s="36">
        <f t="shared" si="2"/>
        <v>1</v>
      </c>
      <c r="H31" s="36">
        <f t="shared" si="3"/>
        <v>280</v>
      </c>
      <c r="I31" s="79" t="e">
        <f t="shared" si="4"/>
        <v>#DIV/0!</v>
      </c>
      <c r="J31" s="71">
        <v>35.8</v>
      </c>
      <c r="K31" s="49">
        <v>6.5</v>
      </c>
      <c r="L31" s="5"/>
    </row>
    <row r="32" spans="1:12" ht="12.75">
      <c r="A32" s="34" t="s">
        <v>38</v>
      </c>
      <c r="B32" s="4">
        <v>5081</v>
      </c>
      <c r="C32" s="36">
        <f t="shared" si="0"/>
        <v>0</v>
      </c>
      <c r="D32" s="36">
        <f t="shared" si="1"/>
        <v>0</v>
      </c>
      <c r="E32" s="5"/>
      <c r="F32" s="4">
        <v>11551</v>
      </c>
      <c r="G32" s="36">
        <f t="shared" si="2"/>
        <v>1</v>
      </c>
      <c r="H32" s="36">
        <f t="shared" si="3"/>
        <v>280</v>
      </c>
      <c r="I32" s="79" t="e">
        <f t="shared" si="4"/>
        <v>#DIV/0!</v>
      </c>
      <c r="J32" s="71">
        <v>35.5</v>
      </c>
      <c r="K32" s="49">
        <v>6.5</v>
      </c>
      <c r="L32" s="5"/>
    </row>
    <row r="33" spans="1:12" ht="12.75">
      <c r="A33" s="34" t="s">
        <v>39</v>
      </c>
      <c r="B33" s="4">
        <v>5081</v>
      </c>
      <c r="C33" s="36">
        <f t="shared" si="0"/>
        <v>0</v>
      </c>
      <c r="D33" s="36">
        <f t="shared" si="1"/>
        <v>0</v>
      </c>
      <c r="E33" s="5"/>
      <c r="F33" s="4">
        <v>11552</v>
      </c>
      <c r="G33" s="36">
        <f t="shared" si="2"/>
        <v>1</v>
      </c>
      <c r="H33" s="36">
        <f t="shared" si="3"/>
        <v>280</v>
      </c>
      <c r="I33" s="79" t="e">
        <f t="shared" si="4"/>
        <v>#DIV/0!</v>
      </c>
      <c r="J33" s="71">
        <v>35.5</v>
      </c>
      <c r="K33" s="49">
        <v>6.5</v>
      </c>
      <c r="L33" s="5"/>
    </row>
    <row r="34" spans="1:12" ht="12.75">
      <c r="A34" s="34" t="s">
        <v>40</v>
      </c>
      <c r="B34" s="4">
        <v>5081</v>
      </c>
      <c r="C34" s="36">
        <f t="shared" si="0"/>
        <v>0</v>
      </c>
      <c r="D34" s="36">
        <f t="shared" si="1"/>
        <v>0</v>
      </c>
      <c r="E34" s="5"/>
      <c r="F34" s="4">
        <v>11553</v>
      </c>
      <c r="G34" s="36">
        <f t="shared" si="2"/>
        <v>1</v>
      </c>
      <c r="H34" s="36">
        <f t="shared" si="3"/>
        <v>280</v>
      </c>
      <c r="I34" s="79" t="e">
        <f t="shared" si="4"/>
        <v>#DIV/0!</v>
      </c>
      <c r="J34" s="71">
        <v>35</v>
      </c>
      <c r="K34" s="49">
        <v>6.4</v>
      </c>
      <c r="L34" s="5"/>
    </row>
    <row r="35" spans="1:12" ht="12.75">
      <c r="A35" s="34" t="s">
        <v>41</v>
      </c>
      <c r="B35" s="4">
        <v>5081</v>
      </c>
      <c r="C35" s="36">
        <f t="shared" si="0"/>
        <v>0</v>
      </c>
      <c r="D35" s="36">
        <f t="shared" si="1"/>
        <v>0</v>
      </c>
      <c r="E35" s="5"/>
      <c r="F35" s="4">
        <v>11554</v>
      </c>
      <c r="G35" s="36">
        <f t="shared" si="2"/>
        <v>1</v>
      </c>
      <c r="H35" s="36">
        <f t="shared" si="3"/>
        <v>280</v>
      </c>
      <c r="I35" s="79" t="e">
        <f t="shared" si="4"/>
        <v>#DIV/0!</v>
      </c>
      <c r="J35" s="71">
        <v>35.5</v>
      </c>
      <c r="K35" s="49">
        <v>6.5</v>
      </c>
      <c r="L35" s="5"/>
    </row>
    <row r="36" spans="1:12" ht="12.75">
      <c r="A36" s="34" t="s">
        <v>42</v>
      </c>
      <c r="B36" s="4">
        <v>5082</v>
      </c>
      <c r="C36" s="36">
        <f t="shared" si="0"/>
        <v>1</v>
      </c>
      <c r="D36" s="36">
        <f t="shared" si="1"/>
        <v>280</v>
      </c>
      <c r="E36" s="5"/>
      <c r="F36" s="4">
        <v>11555</v>
      </c>
      <c r="G36" s="36">
        <f t="shared" si="2"/>
        <v>1</v>
      </c>
      <c r="H36" s="36">
        <f t="shared" si="3"/>
        <v>280</v>
      </c>
      <c r="I36" s="79">
        <f t="shared" si="4"/>
        <v>1</v>
      </c>
      <c r="J36" s="71">
        <v>35.5</v>
      </c>
      <c r="K36" s="49">
        <v>6.5</v>
      </c>
      <c r="L36" s="5"/>
    </row>
    <row r="37" spans="1:12" ht="12.75">
      <c r="A37" s="34" t="s">
        <v>43</v>
      </c>
      <c r="B37" s="4">
        <v>5082</v>
      </c>
      <c r="C37" s="36">
        <f t="shared" si="0"/>
        <v>0</v>
      </c>
      <c r="D37" s="36">
        <f t="shared" si="1"/>
        <v>0</v>
      </c>
      <c r="E37" s="5"/>
      <c r="F37" s="4">
        <v>11556</v>
      </c>
      <c r="G37" s="36">
        <f t="shared" si="2"/>
        <v>1</v>
      </c>
      <c r="H37" s="36">
        <f t="shared" si="3"/>
        <v>280</v>
      </c>
      <c r="I37" s="79" t="e">
        <f t="shared" si="4"/>
        <v>#DIV/0!</v>
      </c>
      <c r="J37" s="71">
        <v>35.5</v>
      </c>
      <c r="K37" s="49">
        <v>6.5</v>
      </c>
      <c r="L37" s="5"/>
    </row>
    <row r="38" spans="1:12" ht="12.75">
      <c r="A38" s="34" t="s">
        <v>44</v>
      </c>
      <c r="B38" s="4">
        <v>5082</v>
      </c>
      <c r="C38" s="36">
        <f t="shared" si="0"/>
        <v>0</v>
      </c>
      <c r="D38" s="36">
        <f t="shared" si="1"/>
        <v>0</v>
      </c>
      <c r="E38" s="5"/>
      <c r="F38" s="4">
        <v>11557</v>
      </c>
      <c r="G38" s="36">
        <f t="shared" si="2"/>
        <v>1</v>
      </c>
      <c r="H38" s="36">
        <f t="shared" si="3"/>
        <v>280</v>
      </c>
      <c r="I38" s="79" t="e">
        <f t="shared" si="4"/>
        <v>#DIV/0!</v>
      </c>
      <c r="J38" s="71">
        <v>35.8</v>
      </c>
      <c r="K38" s="49">
        <v>6.5</v>
      </c>
      <c r="L38" s="5"/>
    </row>
    <row r="39" spans="1:12" ht="12.75">
      <c r="A39" s="34" t="s">
        <v>45</v>
      </c>
      <c r="B39" s="4">
        <v>5082</v>
      </c>
      <c r="C39" s="36">
        <f t="shared" si="0"/>
        <v>0</v>
      </c>
      <c r="D39" s="36">
        <f t="shared" si="1"/>
        <v>0</v>
      </c>
      <c r="E39" s="5"/>
      <c r="F39" s="4">
        <v>11558</v>
      </c>
      <c r="G39" s="36">
        <f t="shared" si="2"/>
        <v>1</v>
      </c>
      <c r="H39" s="36">
        <f t="shared" si="3"/>
        <v>280</v>
      </c>
      <c r="I39" s="79" t="e">
        <f t="shared" si="4"/>
        <v>#DIV/0!</v>
      </c>
      <c r="J39" s="71">
        <v>35.8</v>
      </c>
      <c r="K39" s="49">
        <v>6.5</v>
      </c>
      <c r="L39" s="5"/>
    </row>
    <row r="40" spans="1:12" ht="12.75">
      <c r="A40" s="34" t="s">
        <v>46</v>
      </c>
      <c r="B40" s="4">
        <v>5082</v>
      </c>
      <c r="C40" s="36">
        <f t="shared" si="0"/>
        <v>0</v>
      </c>
      <c r="D40" s="36">
        <f t="shared" si="1"/>
        <v>0</v>
      </c>
      <c r="E40" s="5"/>
      <c r="F40" s="4">
        <v>11560</v>
      </c>
      <c r="G40" s="36">
        <f t="shared" si="2"/>
        <v>2</v>
      </c>
      <c r="H40" s="36">
        <f t="shared" si="3"/>
        <v>560</v>
      </c>
      <c r="I40" s="79" t="e">
        <f t="shared" si="4"/>
        <v>#DIV/0!</v>
      </c>
      <c r="J40" s="71">
        <v>35.8</v>
      </c>
      <c r="K40" s="49">
        <v>6.5</v>
      </c>
      <c r="L40" s="5"/>
    </row>
    <row r="41" spans="1:12" ht="12.75">
      <c r="A41" s="34" t="s">
        <v>47</v>
      </c>
      <c r="B41" s="4">
        <v>5082</v>
      </c>
      <c r="C41" s="36">
        <f t="shared" si="0"/>
        <v>0</v>
      </c>
      <c r="D41" s="36">
        <f t="shared" si="1"/>
        <v>0</v>
      </c>
      <c r="E41" s="5"/>
      <c r="F41" s="4">
        <v>11561</v>
      </c>
      <c r="G41" s="36">
        <f t="shared" si="2"/>
        <v>1</v>
      </c>
      <c r="H41" s="36">
        <f t="shared" si="3"/>
        <v>280</v>
      </c>
      <c r="I41" s="79" t="e">
        <f t="shared" si="4"/>
        <v>#DIV/0!</v>
      </c>
      <c r="J41" s="71">
        <v>35.8</v>
      </c>
      <c r="K41" s="49">
        <v>6.5</v>
      </c>
      <c r="L41" s="5"/>
    </row>
    <row r="42" spans="1:12" ht="12.75">
      <c r="A42" s="34" t="s">
        <v>48</v>
      </c>
      <c r="B42" s="4">
        <v>5082</v>
      </c>
      <c r="C42" s="36">
        <f t="shared" si="0"/>
        <v>0</v>
      </c>
      <c r="D42" s="36">
        <f t="shared" si="1"/>
        <v>0</v>
      </c>
      <c r="E42" s="5"/>
      <c r="F42" s="4">
        <v>11562</v>
      </c>
      <c r="G42" s="36">
        <f t="shared" si="2"/>
        <v>1</v>
      </c>
      <c r="H42" s="36">
        <f t="shared" si="3"/>
        <v>280</v>
      </c>
      <c r="I42" s="79" t="e">
        <f t="shared" si="4"/>
        <v>#DIV/0!</v>
      </c>
      <c r="J42" s="71">
        <v>36</v>
      </c>
      <c r="K42" s="49">
        <v>6.6</v>
      </c>
      <c r="L42" s="5"/>
    </row>
    <row r="43" spans="1:12" ht="12.75">
      <c r="A43" s="4" t="s">
        <v>49</v>
      </c>
      <c r="B43" s="4">
        <v>5083</v>
      </c>
      <c r="C43" s="36">
        <f t="shared" si="0"/>
        <v>1</v>
      </c>
      <c r="D43" s="36">
        <f t="shared" si="1"/>
        <v>280</v>
      </c>
      <c r="E43" s="5"/>
      <c r="F43" s="4">
        <v>11563</v>
      </c>
      <c r="G43" s="36">
        <f t="shared" si="2"/>
        <v>1</v>
      </c>
      <c r="H43" s="36">
        <f t="shared" si="3"/>
        <v>280</v>
      </c>
      <c r="I43" s="79">
        <f t="shared" si="4"/>
        <v>1</v>
      </c>
      <c r="J43" s="71">
        <v>36</v>
      </c>
      <c r="K43" s="49">
        <v>6.6</v>
      </c>
      <c r="L43" s="5"/>
    </row>
    <row r="44" spans="1:12" ht="12.75">
      <c r="A44" s="16" t="s">
        <v>50</v>
      </c>
      <c r="D44" s="5">
        <f>SUM(D20:D43)</f>
        <v>1120</v>
      </c>
      <c r="E44" s="5"/>
      <c r="F44" s="5"/>
      <c r="G44" s="5"/>
      <c r="H44" s="5">
        <f>SUM(H20:H43)</f>
        <v>7280</v>
      </c>
      <c r="I44" s="5"/>
      <c r="J44" s="5"/>
      <c r="K44" s="5"/>
      <c r="L44" s="5"/>
    </row>
    <row r="45" spans="1:12" ht="12.75">
      <c r="A45" s="16" t="s">
        <v>51</v>
      </c>
      <c r="D45" s="5">
        <f>(B43-B19)*280</f>
        <v>1120</v>
      </c>
      <c r="E45" s="5"/>
      <c r="F45" s="5"/>
      <c r="G45" s="5"/>
      <c r="H45" s="5">
        <f>(F43-F19)*280</f>
        <v>7280</v>
      </c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208</v>
      </c>
      <c r="B50" s="1"/>
      <c r="C50" s="1"/>
      <c r="E50" s="1"/>
      <c r="F50" s="1"/>
      <c r="H50" s="3"/>
      <c r="I50" s="3"/>
      <c r="J50" s="3"/>
    </row>
    <row r="51" spans="1:12" ht="12.75">
      <c r="A51" s="35"/>
      <c r="B51" s="35" t="s">
        <v>54</v>
      </c>
      <c r="C51" s="35"/>
      <c r="D51" s="35"/>
      <c r="E51" s="35"/>
      <c r="F51" s="35" t="s">
        <v>55</v>
      </c>
      <c r="G51" s="35"/>
      <c r="H51" s="35"/>
      <c r="I51" s="35"/>
      <c r="J51" s="35"/>
      <c r="K51" s="35"/>
      <c r="L51" s="35"/>
    </row>
    <row r="53" spans="1:12" ht="12.75">
      <c r="A53" s="1" t="s">
        <v>215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1:12" ht="12.75">
      <c r="A54" s="35"/>
      <c r="B54" s="35" t="s">
        <v>54</v>
      </c>
      <c r="C54" s="35"/>
      <c r="D54" s="35"/>
      <c r="E54" s="35"/>
      <c r="F54" s="35" t="s">
        <v>55</v>
      </c>
      <c r="G54" s="35"/>
      <c r="H54" s="35" t="s">
        <v>56</v>
      </c>
      <c r="I54" s="35"/>
      <c r="J54" s="35"/>
      <c r="K54" s="35"/>
      <c r="L54" s="35" t="s">
        <v>55</v>
      </c>
    </row>
    <row r="56" spans="1:3" ht="12.75">
      <c r="A56" s="1" t="s">
        <v>216</v>
      </c>
      <c r="B56" s="1"/>
      <c r="C56" s="1"/>
    </row>
    <row r="57" spans="1:3" ht="12.75">
      <c r="A57" s="35"/>
      <c r="B57" s="35" t="s">
        <v>54</v>
      </c>
      <c r="C57" s="35"/>
    </row>
  </sheetData>
  <sheetProtection/>
  <mergeCells count="7">
    <mergeCell ref="A1:E1"/>
    <mergeCell ref="A3:E3"/>
    <mergeCell ref="I3:L3"/>
    <mergeCell ref="I5:L5"/>
    <mergeCell ref="A14:A17"/>
    <mergeCell ref="D14:E14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32">
      <selection activeCell="I20" sqref="I20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202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204</v>
      </c>
      <c r="J3" s="85"/>
      <c r="K3" s="85"/>
      <c r="L3" s="89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93</v>
      </c>
      <c r="J5" s="85"/>
      <c r="K5" s="85"/>
      <c r="L5" s="89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66 сн'!A11</f>
        <v>      нагрузок и тангенса "фи" за 21 декабря 2016  год трансформаторного</v>
      </c>
      <c r="M11" s="3"/>
    </row>
    <row r="12" spans="3:13" ht="12.75" customHeight="1">
      <c r="C12" s="6" t="s">
        <v>87</v>
      </c>
      <c r="M12" s="3"/>
    </row>
    <row r="13" ht="12.75">
      <c r="M13" s="3"/>
    </row>
    <row r="14" spans="1:13" s="16" customFormat="1" ht="12.75" customHeight="1">
      <c r="A14" s="87" t="s">
        <v>10</v>
      </c>
      <c r="B14" s="8" t="s">
        <v>69</v>
      </c>
      <c r="C14" s="9"/>
      <c r="D14" s="90" t="s">
        <v>94</v>
      </c>
      <c r="E14" s="91"/>
      <c r="F14" s="11" t="s">
        <v>89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90</v>
      </c>
      <c r="C15" s="15"/>
      <c r="D15" s="15"/>
      <c r="E15" s="18"/>
      <c r="F15" s="17" t="s">
        <v>61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91</v>
      </c>
      <c r="C16" s="23"/>
      <c r="D16" s="23"/>
      <c r="E16" s="24"/>
      <c r="F16" s="22" t="s">
        <v>92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4">
        <v>632905</v>
      </c>
      <c r="C19" s="4"/>
      <c r="D19" s="4"/>
      <c r="E19" s="4"/>
      <c r="F19" s="4">
        <v>485192</v>
      </c>
      <c r="G19" s="4"/>
      <c r="H19" s="4"/>
      <c r="I19" s="5"/>
      <c r="J19" s="59">
        <v>36.3</v>
      </c>
      <c r="K19" s="49">
        <v>6.6</v>
      </c>
      <c r="L19" s="4"/>
    </row>
    <row r="20" spans="1:12" ht="12.75">
      <c r="A20" s="34" t="s">
        <v>26</v>
      </c>
      <c r="B20" s="4">
        <v>632918</v>
      </c>
      <c r="C20" s="36">
        <f>B20-B19</f>
        <v>13</v>
      </c>
      <c r="D20" s="36">
        <f>C20*280</f>
        <v>3640</v>
      </c>
      <c r="E20" s="5"/>
      <c r="F20" s="4">
        <v>485197</v>
      </c>
      <c r="G20" s="36">
        <f>F20-F19</f>
        <v>5</v>
      </c>
      <c r="H20" s="36">
        <f>G20*280</f>
        <v>1400</v>
      </c>
      <c r="I20" s="79">
        <f>H20/D20</f>
        <v>0.38461538461538464</v>
      </c>
      <c r="J20" s="59">
        <v>36.3</v>
      </c>
      <c r="K20" s="49">
        <v>6.6</v>
      </c>
      <c r="L20" s="5"/>
    </row>
    <row r="21" spans="1:12" ht="12.75">
      <c r="A21" s="34" t="s">
        <v>27</v>
      </c>
      <c r="B21" s="4">
        <v>632931</v>
      </c>
      <c r="C21" s="36">
        <f aca="true" t="shared" si="0" ref="C21:C43">B21-B20</f>
        <v>13</v>
      </c>
      <c r="D21" s="36">
        <f aca="true" t="shared" si="1" ref="D21:D43">C21*280</f>
        <v>3640</v>
      </c>
      <c r="E21" s="5"/>
      <c r="F21" s="4">
        <v>485202</v>
      </c>
      <c r="G21" s="36">
        <f aca="true" t="shared" si="2" ref="G21:G43">F21-F20</f>
        <v>5</v>
      </c>
      <c r="H21" s="36">
        <f aca="true" t="shared" si="3" ref="H21:H43">G21*280</f>
        <v>1400</v>
      </c>
      <c r="I21" s="79">
        <f aca="true" t="shared" si="4" ref="I21:I43">H21/D21</f>
        <v>0.38461538461538464</v>
      </c>
      <c r="J21" s="59">
        <v>36.3</v>
      </c>
      <c r="K21" s="49">
        <v>6.6</v>
      </c>
      <c r="L21" s="5"/>
    </row>
    <row r="22" spans="1:12" ht="12.75">
      <c r="A22" s="34" t="s">
        <v>28</v>
      </c>
      <c r="B22" s="4">
        <v>632942</v>
      </c>
      <c r="C22" s="36">
        <f t="shared" si="0"/>
        <v>11</v>
      </c>
      <c r="D22" s="36">
        <f t="shared" si="1"/>
        <v>3080</v>
      </c>
      <c r="E22" s="5"/>
      <c r="F22" s="4">
        <v>485207</v>
      </c>
      <c r="G22" s="36">
        <f t="shared" si="2"/>
        <v>5</v>
      </c>
      <c r="H22" s="36">
        <f t="shared" si="3"/>
        <v>1400</v>
      </c>
      <c r="I22" s="79">
        <f t="shared" si="4"/>
        <v>0.45454545454545453</v>
      </c>
      <c r="J22" s="59">
        <v>36.3</v>
      </c>
      <c r="K22" s="49">
        <v>6.6</v>
      </c>
      <c r="L22" s="5"/>
    </row>
    <row r="23" spans="1:12" ht="12.75">
      <c r="A23" s="34" t="s">
        <v>29</v>
      </c>
      <c r="B23" s="4">
        <v>632952</v>
      </c>
      <c r="C23" s="36">
        <f t="shared" si="0"/>
        <v>10</v>
      </c>
      <c r="D23" s="36">
        <f t="shared" si="1"/>
        <v>2800</v>
      </c>
      <c r="E23" s="5"/>
      <c r="F23" s="4">
        <v>485212</v>
      </c>
      <c r="G23" s="36">
        <f t="shared" si="2"/>
        <v>5</v>
      </c>
      <c r="H23" s="36">
        <f t="shared" si="3"/>
        <v>1400</v>
      </c>
      <c r="I23" s="79">
        <f t="shared" si="4"/>
        <v>0.5</v>
      </c>
      <c r="J23" s="59">
        <v>36.3</v>
      </c>
      <c r="K23" s="49">
        <v>6.6</v>
      </c>
      <c r="L23" s="5"/>
    </row>
    <row r="24" spans="1:12" ht="12.75">
      <c r="A24" s="34" t="s">
        <v>30</v>
      </c>
      <c r="B24" s="4">
        <v>632962</v>
      </c>
      <c r="C24" s="36">
        <f t="shared" si="0"/>
        <v>10</v>
      </c>
      <c r="D24" s="36">
        <f t="shared" si="1"/>
        <v>2800</v>
      </c>
      <c r="E24" s="5"/>
      <c r="F24" s="4">
        <v>485217</v>
      </c>
      <c r="G24" s="36">
        <f t="shared" si="2"/>
        <v>5</v>
      </c>
      <c r="H24" s="36">
        <f t="shared" si="3"/>
        <v>1400</v>
      </c>
      <c r="I24" s="79">
        <f t="shared" si="4"/>
        <v>0.5</v>
      </c>
      <c r="J24" s="59">
        <v>36.3</v>
      </c>
      <c r="K24" s="49">
        <v>6.6</v>
      </c>
      <c r="L24" s="5"/>
    </row>
    <row r="25" spans="1:12" ht="12.75">
      <c r="A25" s="34" t="s">
        <v>31</v>
      </c>
      <c r="B25" s="4">
        <v>632971</v>
      </c>
      <c r="C25" s="36">
        <f t="shared" si="0"/>
        <v>9</v>
      </c>
      <c r="D25" s="36">
        <f t="shared" si="1"/>
        <v>2520</v>
      </c>
      <c r="E25" s="5"/>
      <c r="F25" s="4">
        <v>485223</v>
      </c>
      <c r="G25" s="36">
        <f t="shared" si="2"/>
        <v>6</v>
      </c>
      <c r="H25" s="36">
        <f t="shared" si="3"/>
        <v>1680</v>
      </c>
      <c r="I25" s="79">
        <f t="shared" si="4"/>
        <v>0.6666666666666666</v>
      </c>
      <c r="J25" s="59">
        <v>36.3</v>
      </c>
      <c r="K25" s="49">
        <v>6.6</v>
      </c>
      <c r="L25" s="5"/>
    </row>
    <row r="26" spans="1:12" ht="12.75">
      <c r="A26" s="34" t="s">
        <v>32</v>
      </c>
      <c r="B26" s="4">
        <v>632982</v>
      </c>
      <c r="C26" s="36">
        <f t="shared" si="0"/>
        <v>11</v>
      </c>
      <c r="D26" s="36">
        <f t="shared" si="1"/>
        <v>3080</v>
      </c>
      <c r="E26" s="5"/>
      <c r="F26" s="4">
        <v>485227</v>
      </c>
      <c r="G26" s="36">
        <f t="shared" si="2"/>
        <v>4</v>
      </c>
      <c r="H26" s="36">
        <f t="shared" si="3"/>
        <v>1120</v>
      </c>
      <c r="I26" s="79">
        <f t="shared" si="4"/>
        <v>0.36363636363636365</v>
      </c>
      <c r="J26" s="59">
        <v>36.1</v>
      </c>
      <c r="K26" s="49">
        <v>6.6</v>
      </c>
      <c r="L26" s="5"/>
    </row>
    <row r="27" spans="1:12" ht="12.75">
      <c r="A27" s="34" t="s">
        <v>33</v>
      </c>
      <c r="B27" s="4">
        <v>632994</v>
      </c>
      <c r="C27" s="36">
        <f t="shared" si="0"/>
        <v>12</v>
      </c>
      <c r="D27" s="36">
        <f t="shared" si="1"/>
        <v>3360</v>
      </c>
      <c r="E27" s="5"/>
      <c r="F27" s="4">
        <v>485230</v>
      </c>
      <c r="G27" s="36">
        <f t="shared" si="2"/>
        <v>3</v>
      </c>
      <c r="H27" s="36">
        <f t="shared" si="3"/>
        <v>840</v>
      </c>
      <c r="I27" s="79">
        <f t="shared" si="4"/>
        <v>0.25</v>
      </c>
      <c r="J27" s="59">
        <v>35.8</v>
      </c>
      <c r="K27" s="49">
        <v>6.5</v>
      </c>
      <c r="L27" s="5"/>
    </row>
    <row r="28" spans="1:12" ht="12.75">
      <c r="A28" s="34" t="s">
        <v>34</v>
      </c>
      <c r="B28" s="4">
        <v>633003</v>
      </c>
      <c r="C28" s="36">
        <f t="shared" si="0"/>
        <v>9</v>
      </c>
      <c r="D28" s="36">
        <f t="shared" si="1"/>
        <v>2520</v>
      </c>
      <c r="E28" s="5"/>
      <c r="F28" s="4">
        <v>485233</v>
      </c>
      <c r="G28" s="36">
        <f t="shared" si="2"/>
        <v>3</v>
      </c>
      <c r="H28" s="36">
        <f t="shared" si="3"/>
        <v>840</v>
      </c>
      <c r="I28" s="79">
        <f t="shared" si="4"/>
        <v>0.3333333333333333</v>
      </c>
      <c r="J28" s="71">
        <v>35.5</v>
      </c>
      <c r="K28" s="49">
        <v>6.5</v>
      </c>
      <c r="L28" s="5"/>
    </row>
    <row r="29" spans="1:12" ht="12.75">
      <c r="A29" s="34" t="s">
        <v>35</v>
      </c>
      <c r="B29" s="4">
        <v>633011</v>
      </c>
      <c r="C29" s="36">
        <f t="shared" si="0"/>
        <v>8</v>
      </c>
      <c r="D29" s="36">
        <f t="shared" si="1"/>
        <v>2240</v>
      </c>
      <c r="E29" s="5"/>
      <c r="F29" s="4">
        <v>485236</v>
      </c>
      <c r="G29" s="36">
        <f t="shared" si="2"/>
        <v>3</v>
      </c>
      <c r="H29" s="36">
        <f t="shared" si="3"/>
        <v>840</v>
      </c>
      <c r="I29" s="79">
        <f t="shared" si="4"/>
        <v>0.375</v>
      </c>
      <c r="J29" s="71">
        <v>35.5</v>
      </c>
      <c r="K29" s="49">
        <v>6.5</v>
      </c>
      <c r="L29" s="5"/>
    </row>
    <row r="30" spans="1:12" ht="12.75">
      <c r="A30" s="34" t="s">
        <v>36</v>
      </c>
      <c r="B30" s="4">
        <v>633020</v>
      </c>
      <c r="C30" s="36">
        <f t="shared" si="0"/>
        <v>9</v>
      </c>
      <c r="D30" s="36">
        <f t="shared" si="1"/>
        <v>2520</v>
      </c>
      <c r="E30" s="5"/>
      <c r="F30" s="4">
        <v>485238</v>
      </c>
      <c r="G30" s="36">
        <f t="shared" si="2"/>
        <v>2</v>
      </c>
      <c r="H30" s="36">
        <f t="shared" si="3"/>
        <v>560</v>
      </c>
      <c r="I30" s="79">
        <f t="shared" si="4"/>
        <v>0.2222222222222222</v>
      </c>
      <c r="J30" s="71">
        <v>35.5</v>
      </c>
      <c r="K30" s="49">
        <v>6.5</v>
      </c>
      <c r="L30" s="5"/>
    </row>
    <row r="31" spans="1:12" ht="12.75">
      <c r="A31" s="34" t="s">
        <v>37</v>
      </c>
      <c r="B31" s="4">
        <v>633030</v>
      </c>
      <c r="C31" s="36">
        <f t="shared" si="0"/>
        <v>10</v>
      </c>
      <c r="D31" s="36">
        <f t="shared" si="1"/>
        <v>2800</v>
      </c>
      <c r="E31" s="5"/>
      <c r="F31" s="4">
        <v>485242</v>
      </c>
      <c r="G31" s="36">
        <f t="shared" si="2"/>
        <v>4</v>
      </c>
      <c r="H31" s="36">
        <f t="shared" si="3"/>
        <v>1120</v>
      </c>
      <c r="I31" s="79">
        <f t="shared" si="4"/>
        <v>0.4</v>
      </c>
      <c r="J31" s="71">
        <v>35.8</v>
      </c>
      <c r="K31" s="49">
        <v>6.5</v>
      </c>
      <c r="L31" s="5"/>
    </row>
    <row r="32" spans="1:12" ht="12.75">
      <c r="A32" s="34" t="s">
        <v>38</v>
      </c>
      <c r="B32" s="4">
        <v>633044</v>
      </c>
      <c r="C32" s="36">
        <f t="shared" si="0"/>
        <v>14</v>
      </c>
      <c r="D32" s="36">
        <f t="shared" si="1"/>
        <v>3920</v>
      </c>
      <c r="E32" s="5"/>
      <c r="F32" s="4">
        <v>485246</v>
      </c>
      <c r="G32" s="36">
        <f t="shared" si="2"/>
        <v>4</v>
      </c>
      <c r="H32" s="36">
        <f t="shared" si="3"/>
        <v>1120</v>
      </c>
      <c r="I32" s="79">
        <f t="shared" si="4"/>
        <v>0.2857142857142857</v>
      </c>
      <c r="J32" s="71">
        <v>35.5</v>
      </c>
      <c r="K32" s="49">
        <v>6.5</v>
      </c>
      <c r="L32" s="5"/>
    </row>
    <row r="33" spans="1:12" ht="12.75">
      <c r="A33" s="34" t="s">
        <v>39</v>
      </c>
      <c r="B33" s="4">
        <v>633059</v>
      </c>
      <c r="C33" s="36">
        <f t="shared" si="0"/>
        <v>15</v>
      </c>
      <c r="D33" s="36">
        <f t="shared" si="1"/>
        <v>4200</v>
      </c>
      <c r="E33" s="5"/>
      <c r="F33" s="4">
        <v>485250</v>
      </c>
      <c r="G33" s="36">
        <f t="shared" si="2"/>
        <v>4</v>
      </c>
      <c r="H33" s="36">
        <f t="shared" si="3"/>
        <v>1120</v>
      </c>
      <c r="I33" s="79">
        <f t="shared" si="4"/>
        <v>0.26666666666666666</v>
      </c>
      <c r="J33" s="71">
        <v>35.5</v>
      </c>
      <c r="K33" s="49">
        <v>6.5</v>
      </c>
      <c r="L33" s="5"/>
    </row>
    <row r="34" spans="1:12" ht="12.75">
      <c r="A34" s="34" t="s">
        <v>40</v>
      </c>
      <c r="B34" s="4">
        <v>633071</v>
      </c>
      <c r="C34" s="36">
        <f t="shared" si="0"/>
        <v>12</v>
      </c>
      <c r="D34" s="36">
        <f t="shared" si="1"/>
        <v>3360</v>
      </c>
      <c r="E34" s="5"/>
      <c r="F34" s="4">
        <v>485252</v>
      </c>
      <c r="G34" s="36">
        <f t="shared" si="2"/>
        <v>2</v>
      </c>
      <c r="H34" s="36">
        <f t="shared" si="3"/>
        <v>560</v>
      </c>
      <c r="I34" s="79">
        <f t="shared" si="4"/>
        <v>0.16666666666666666</v>
      </c>
      <c r="J34" s="71">
        <v>35</v>
      </c>
      <c r="K34" s="49">
        <v>6.4</v>
      </c>
      <c r="L34" s="5"/>
    </row>
    <row r="35" spans="1:12" ht="12.75">
      <c r="A35" s="34" t="s">
        <v>41</v>
      </c>
      <c r="B35" s="4">
        <v>633081</v>
      </c>
      <c r="C35" s="36">
        <f t="shared" si="0"/>
        <v>10</v>
      </c>
      <c r="D35" s="36">
        <f t="shared" si="1"/>
        <v>2800</v>
      </c>
      <c r="E35" s="5"/>
      <c r="F35" s="4">
        <v>485256</v>
      </c>
      <c r="G35" s="36">
        <f t="shared" si="2"/>
        <v>4</v>
      </c>
      <c r="H35" s="36">
        <f t="shared" si="3"/>
        <v>1120</v>
      </c>
      <c r="I35" s="79">
        <f t="shared" si="4"/>
        <v>0.4</v>
      </c>
      <c r="J35" s="71">
        <v>35.5</v>
      </c>
      <c r="K35" s="49">
        <v>6.5</v>
      </c>
      <c r="L35" s="5"/>
    </row>
    <row r="36" spans="1:12" ht="12.75">
      <c r="A36" s="34" t="s">
        <v>42</v>
      </c>
      <c r="B36" s="4">
        <v>633090</v>
      </c>
      <c r="C36" s="36">
        <f t="shared" si="0"/>
        <v>9</v>
      </c>
      <c r="D36" s="36">
        <f t="shared" si="1"/>
        <v>2520</v>
      </c>
      <c r="E36" s="5"/>
      <c r="F36" s="4">
        <v>485260</v>
      </c>
      <c r="G36" s="36">
        <f t="shared" si="2"/>
        <v>4</v>
      </c>
      <c r="H36" s="36">
        <f t="shared" si="3"/>
        <v>1120</v>
      </c>
      <c r="I36" s="79">
        <f t="shared" si="4"/>
        <v>0.4444444444444444</v>
      </c>
      <c r="J36" s="71">
        <v>35.5</v>
      </c>
      <c r="K36" s="49">
        <v>6.5</v>
      </c>
      <c r="L36" s="5"/>
    </row>
    <row r="37" spans="1:12" ht="12.75">
      <c r="A37" s="34" t="s">
        <v>43</v>
      </c>
      <c r="B37" s="4">
        <v>633100</v>
      </c>
      <c r="C37" s="36">
        <f t="shared" si="0"/>
        <v>10</v>
      </c>
      <c r="D37" s="36">
        <f t="shared" si="1"/>
        <v>2800</v>
      </c>
      <c r="E37" s="5"/>
      <c r="F37" s="4">
        <v>485264</v>
      </c>
      <c r="G37" s="36">
        <f t="shared" si="2"/>
        <v>4</v>
      </c>
      <c r="H37" s="36">
        <f t="shared" si="3"/>
        <v>1120</v>
      </c>
      <c r="I37" s="79">
        <f t="shared" si="4"/>
        <v>0.4</v>
      </c>
      <c r="J37" s="71">
        <v>35.5</v>
      </c>
      <c r="K37" s="49">
        <v>6.5</v>
      </c>
      <c r="L37" s="5"/>
    </row>
    <row r="38" spans="1:12" ht="12.75">
      <c r="A38" s="34" t="s">
        <v>44</v>
      </c>
      <c r="B38" s="4">
        <v>633109</v>
      </c>
      <c r="C38" s="36">
        <f t="shared" si="0"/>
        <v>9</v>
      </c>
      <c r="D38" s="36">
        <f t="shared" si="1"/>
        <v>2520</v>
      </c>
      <c r="E38" s="5"/>
      <c r="F38" s="4">
        <v>485269</v>
      </c>
      <c r="G38" s="36">
        <f t="shared" si="2"/>
        <v>5</v>
      </c>
      <c r="H38" s="36">
        <f t="shared" si="3"/>
        <v>1400</v>
      </c>
      <c r="I38" s="79">
        <f t="shared" si="4"/>
        <v>0.5555555555555556</v>
      </c>
      <c r="J38" s="71">
        <v>35.8</v>
      </c>
      <c r="K38" s="49">
        <v>6.5</v>
      </c>
      <c r="L38" s="5"/>
    </row>
    <row r="39" spans="1:12" ht="12.75">
      <c r="A39" s="34" t="s">
        <v>45</v>
      </c>
      <c r="B39" s="4">
        <v>633122</v>
      </c>
      <c r="C39" s="36">
        <f t="shared" si="0"/>
        <v>13</v>
      </c>
      <c r="D39" s="36">
        <f t="shared" si="1"/>
        <v>3640</v>
      </c>
      <c r="E39" s="5"/>
      <c r="F39" s="4">
        <v>485273</v>
      </c>
      <c r="G39" s="36">
        <f t="shared" si="2"/>
        <v>4</v>
      </c>
      <c r="H39" s="36">
        <f t="shared" si="3"/>
        <v>1120</v>
      </c>
      <c r="I39" s="79">
        <f t="shared" si="4"/>
        <v>0.3076923076923077</v>
      </c>
      <c r="J39" s="71">
        <v>35.8</v>
      </c>
      <c r="K39" s="49">
        <v>6.5</v>
      </c>
      <c r="L39" s="5"/>
    </row>
    <row r="40" spans="1:12" ht="12.75">
      <c r="A40" s="34" t="s">
        <v>46</v>
      </c>
      <c r="B40" s="4">
        <v>633134</v>
      </c>
      <c r="C40" s="36">
        <f t="shared" si="0"/>
        <v>12</v>
      </c>
      <c r="D40" s="36">
        <f t="shared" si="1"/>
        <v>3360</v>
      </c>
      <c r="E40" s="5"/>
      <c r="F40" s="4">
        <v>485276</v>
      </c>
      <c r="G40" s="36">
        <f t="shared" si="2"/>
        <v>3</v>
      </c>
      <c r="H40" s="36">
        <f t="shared" si="3"/>
        <v>840</v>
      </c>
      <c r="I40" s="79">
        <f t="shared" si="4"/>
        <v>0.25</v>
      </c>
      <c r="J40" s="71">
        <v>35.8</v>
      </c>
      <c r="K40" s="49">
        <v>6.5</v>
      </c>
      <c r="L40" s="5"/>
    </row>
    <row r="41" spans="1:12" ht="12.75">
      <c r="A41" s="34" t="s">
        <v>47</v>
      </c>
      <c r="B41" s="4">
        <v>633147</v>
      </c>
      <c r="C41" s="36">
        <f t="shared" si="0"/>
        <v>13</v>
      </c>
      <c r="D41" s="36">
        <f t="shared" si="1"/>
        <v>3640</v>
      </c>
      <c r="E41" s="5"/>
      <c r="F41" s="4">
        <v>485279</v>
      </c>
      <c r="G41" s="36">
        <f t="shared" si="2"/>
        <v>3</v>
      </c>
      <c r="H41" s="36">
        <f t="shared" si="3"/>
        <v>840</v>
      </c>
      <c r="I41" s="79">
        <f t="shared" si="4"/>
        <v>0.23076923076923078</v>
      </c>
      <c r="J41" s="71">
        <v>35.8</v>
      </c>
      <c r="K41" s="49">
        <v>6.5</v>
      </c>
      <c r="L41" s="5"/>
    </row>
    <row r="42" spans="1:12" ht="12.75">
      <c r="A42" s="34" t="s">
        <v>48</v>
      </c>
      <c r="B42" s="4">
        <v>633157</v>
      </c>
      <c r="C42" s="36">
        <f t="shared" si="0"/>
        <v>10</v>
      </c>
      <c r="D42" s="36">
        <f t="shared" si="1"/>
        <v>2800</v>
      </c>
      <c r="E42" s="5"/>
      <c r="F42" s="4">
        <v>485282</v>
      </c>
      <c r="G42" s="36">
        <f t="shared" si="2"/>
        <v>3</v>
      </c>
      <c r="H42" s="36">
        <f t="shared" si="3"/>
        <v>840</v>
      </c>
      <c r="I42" s="79">
        <f t="shared" si="4"/>
        <v>0.3</v>
      </c>
      <c r="J42" s="71">
        <v>36</v>
      </c>
      <c r="K42" s="49">
        <v>6.6</v>
      </c>
      <c r="L42" s="5"/>
    </row>
    <row r="43" spans="1:12" ht="12.75">
      <c r="A43" s="4" t="s">
        <v>49</v>
      </c>
      <c r="B43" s="4">
        <v>633168</v>
      </c>
      <c r="C43" s="36">
        <f t="shared" si="0"/>
        <v>11</v>
      </c>
      <c r="D43" s="36">
        <f t="shared" si="1"/>
        <v>3080</v>
      </c>
      <c r="E43" s="5"/>
      <c r="F43" s="4">
        <v>485286</v>
      </c>
      <c r="G43" s="36">
        <f t="shared" si="2"/>
        <v>4</v>
      </c>
      <c r="H43" s="36">
        <f t="shared" si="3"/>
        <v>1120</v>
      </c>
      <c r="I43" s="79">
        <f t="shared" si="4"/>
        <v>0.36363636363636365</v>
      </c>
      <c r="J43" s="71">
        <v>36</v>
      </c>
      <c r="K43" s="49">
        <v>6.6</v>
      </c>
      <c r="L43" s="5"/>
    </row>
    <row r="44" spans="1:12" ht="12.75">
      <c r="A44" s="16" t="s">
        <v>50</v>
      </c>
      <c r="D44" s="5">
        <f>SUM(D20:D43)</f>
        <v>73640</v>
      </c>
      <c r="E44" s="5"/>
      <c r="F44" s="5"/>
      <c r="G44" s="5"/>
      <c r="H44" s="5">
        <f>SUM(H20:H43)</f>
        <v>26320</v>
      </c>
      <c r="I44" s="5"/>
      <c r="J44" s="5"/>
      <c r="K44" s="5"/>
      <c r="L44" s="5"/>
    </row>
    <row r="45" spans="1:12" ht="12.75">
      <c r="A45" s="16" t="s">
        <v>51</v>
      </c>
      <c r="D45" s="5">
        <f>(B43-B19)*280</f>
        <v>73640</v>
      </c>
      <c r="E45" s="5"/>
      <c r="F45" s="5"/>
      <c r="G45" s="5"/>
      <c r="H45" s="5">
        <f>(F43-F19)*280</f>
        <v>26320</v>
      </c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208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215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3" ht="12.75">
      <c r="A56" s="1" t="s">
        <v>216</v>
      </c>
      <c r="B56" s="1"/>
      <c r="C56" s="1"/>
    </row>
    <row r="57" spans="1:3" ht="14.25" customHeight="1">
      <c r="A57" s="35"/>
      <c r="B57" s="35" t="s">
        <v>54</v>
      </c>
      <c r="C57" s="35"/>
    </row>
  </sheetData>
  <sheetProtection/>
  <mergeCells count="7">
    <mergeCell ref="A1:E1"/>
    <mergeCell ref="A3:E3"/>
    <mergeCell ref="I3:L3"/>
    <mergeCell ref="A14:A17"/>
    <mergeCell ref="L14:L17"/>
    <mergeCell ref="I5:L5"/>
    <mergeCell ref="D14:E14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7">
      <selection activeCell="A50" sqref="A50:M57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67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'ТГ 2'!A11</f>
        <v>      нагрузок и тангенса "фи" за 21 декабря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71</v>
      </c>
      <c r="C16" s="23"/>
      <c r="D16" s="23"/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4">
        <v>99946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4">
        <v>99946</v>
      </c>
      <c r="C20" s="36">
        <f>B20-B19</f>
        <v>0</v>
      </c>
      <c r="D20" s="36">
        <f>C20*18</f>
        <v>0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4">
        <v>99946</v>
      </c>
      <c r="C21" s="36">
        <f aca="true" t="shared" si="0" ref="C21:C43">B21-B20</f>
        <v>0</v>
      </c>
      <c r="D21" s="36">
        <f aca="true" t="shared" si="1" ref="D21:D43">C21*18</f>
        <v>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4">
        <v>99946</v>
      </c>
      <c r="C22" s="36">
        <f t="shared" si="0"/>
        <v>0</v>
      </c>
      <c r="D22" s="36">
        <f t="shared" si="1"/>
        <v>0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4">
        <v>99946</v>
      </c>
      <c r="C23" s="36">
        <f t="shared" si="0"/>
        <v>0</v>
      </c>
      <c r="D23" s="36">
        <f t="shared" si="1"/>
        <v>0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4">
        <v>99946</v>
      </c>
      <c r="C24" s="36">
        <f t="shared" si="0"/>
        <v>0</v>
      </c>
      <c r="D24" s="36">
        <f t="shared" si="1"/>
        <v>0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4">
        <v>99946</v>
      </c>
      <c r="C25" s="36">
        <f t="shared" si="0"/>
        <v>0</v>
      </c>
      <c r="D25" s="36">
        <f t="shared" si="1"/>
        <v>0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4">
        <v>99946</v>
      </c>
      <c r="C26" s="36">
        <f t="shared" si="0"/>
        <v>0</v>
      </c>
      <c r="D26" s="36">
        <f t="shared" si="1"/>
        <v>0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4">
        <v>99946</v>
      </c>
      <c r="C27" s="36">
        <f t="shared" si="0"/>
        <v>0</v>
      </c>
      <c r="D27" s="36">
        <f t="shared" si="1"/>
        <v>0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4">
        <v>99946</v>
      </c>
      <c r="C28" s="36">
        <f t="shared" si="0"/>
        <v>0</v>
      </c>
      <c r="D28" s="36">
        <f t="shared" si="1"/>
        <v>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4">
        <v>99946</v>
      </c>
      <c r="C29" s="36">
        <f t="shared" si="0"/>
        <v>0</v>
      </c>
      <c r="D29" s="36">
        <f t="shared" si="1"/>
        <v>0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4">
        <v>99946</v>
      </c>
      <c r="C30" s="36">
        <f t="shared" si="0"/>
        <v>0</v>
      </c>
      <c r="D30" s="36">
        <f t="shared" si="1"/>
        <v>0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4">
        <v>99946</v>
      </c>
      <c r="C31" s="36">
        <f t="shared" si="0"/>
        <v>0</v>
      </c>
      <c r="D31" s="36">
        <f t="shared" si="1"/>
        <v>0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4">
        <v>99946</v>
      </c>
      <c r="C32" s="36">
        <f t="shared" si="0"/>
        <v>0</v>
      </c>
      <c r="D32" s="36">
        <f t="shared" si="1"/>
        <v>0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4">
        <v>99946</v>
      </c>
      <c r="C33" s="36">
        <f t="shared" si="0"/>
        <v>0</v>
      </c>
      <c r="D33" s="36">
        <f t="shared" si="1"/>
        <v>0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4">
        <v>99946</v>
      </c>
      <c r="C34" s="36">
        <f t="shared" si="0"/>
        <v>0</v>
      </c>
      <c r="D34" s="36">
        <f t="shared" si="1"/>
        <v>0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4">
        <v>99946</v>
      </c>
      <c r="C35" s="36">
        <f t="shared" si="0"/>
        <v>0</v>
      </c>
      <c r="D35" s="36">
        <f t="shared" si="1"/>
        <v>0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4">
        <v>99946</v>
      </c>
      <c r="C36" s="36">
        <f t="shared" si="0"/>
        <v>0</v>
      </c>
      <c r="D36" s="36">
        <f t="shared" si="1"/>
        <v>0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4">
        <v>99946</v>
      </c>
      <c r="C37" s="36">
        <f t="shared" si="0"/>
        <v>0</v>
      </c>
      <c r="D37" s="36">
        <f t="shared" si="1"/>
        <v>0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4">
        <v>99946</v>
      </c>
      <c r="C38" s="36">
        <f t="shared" si="0"/>
        <v>0</v>
      </c>
      <c r="D38" s="36">
        <f t="shared" si="1"/>
        <v>0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4">
        <v>99946</v>
      </c>
      <c r="C39" s="36">
        <f t="shared" si="0"/>
        <v>0</v>
      </c>
      <c r="D39" s="36">
        <f t="shared" si="1"/>
        <v>0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4">
        <v>99946</v>
      </c>
      <c r="C40" s="36">
        <f t="shared" si="0"/>
        <v>0</v>
      </c>
      <c r="D40" s="36">
        <f t="shared" si="1"/>
        <v>0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4">
        <v>99946</v>
      </c>
      <c r="C41" s="36">
        <f t="shared" si="0"/>
        <v>0</v>
      </c>
      <c r="D41" s="36">
        <f t="shared" si="1"/>
        <v>0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4">
        <v>99946</v>
      </c>
      <c r="C42" s="36">
        <f t="shared" si="0"/>
        <v>0</v>
      </c>
      <c r="D42" s="36">
        <f t="shared" si="1"/>
        <v>0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4">
        <v>99946</v>
      </c>
      <c r="C43" s="36">
        <f t="shared" si="0"/>
        <v>0</v>
      </c>
      <c r="D43" s="36">
        <f t="shared" si="1"/>
        <v>0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B44" s="4"/>
      <c r="D44" s="5">
        <f>SUM(D20:D43)</f>
        <v>0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(B43-B19)*18</f>
        <v>0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213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201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:E1"/>
    <mergeCell ref="A3:E3"/>
    <mergeCell ref="I3:L3"/>
    <mergeCell ref="I5:K5"/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40">
      <selection activeCell="A56" sqref="A56:B56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202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204</v>
      </c>
      <c r="J3" s="85"/>
      <c r="K3" s="85"/>
      <c r="L3" s="89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95</v>
      </c>
      <c r="J5" s="85"/>
      <c r="K5" s="85"/>
      <c r="L5" s="89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'тр_3 прием'!A11</f>
        <v>      нагрузок и тангенса "фи" за 21 декабря 2016  год трансформаторного</v>
      </c>
      <c r="M11" s="3"/>
    </row>
    <row r="12" spans="3:13" ht="12.75" customHeight="1">
      <c r="C12" s="6" t="s">
        <v>87</v>
      </c>
      <c r="M12" s="3"/>
    </row>
    <row r="13" ht="12.75">
      <c r="M13" s="3"/>
    </row>
    <row r="14" spans="1:13" s="16" customFormat="1" ht="12.75" customHeight="1">
      <c r="A14" s="87" t="s">
        <v>10</v>
      </c>
      <c r="B14" s="8" t="s">
        <v>69</v>
      </c>
      <c r="C14" s="9"/>
      <c r="D14" s="90" t="s">
        <v>96</v>
      </c>
      <c r="E14" s="91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90</v>
      </c>
      <c r="C15" s="15"/>
      <c r="D15" s="15"/>
      <c r="E15" s="18"/>
      <c r="F15" s="17" t="s">
        <v>61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91</v>
      </c>
      <c r="C16" s="23"/>
      <c r="D16" s="23"/>
      <c r="E16" s="24"/>
      <c r="F16" s="22" t="s">
        <v>92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4">
        <v>427646</v>
      </c>
      <c r="C19" s="4"/>
      <c r="D19" s="4"/>
      <c r="E19" s="4"/>
      <c r="F19" s="4">
        <v>665178</v>
      </c>
      <c r="G19" s="4"/>
      <c r="H19" s="4"/>
      <c r="I19" s="5"/>
      <c r="J19" s="59">
        <v>36.3</v>
      </c>
      <c r="K19" s="49">
        <v>6.6</v>
      </c>
      <c r="L19" s="4"/>
    </row>
    <row r="20" spans="1:12" ht="12.75">
      <c r="A20" s="34" t="s">
        <v>26</v>
      </c>
      <c r="B20" s="4">
        <v>427653</v>
      </c>
      <c r="C20" s="36">
        <f>B20-B19</f>
        <v>7</v>
      </c>
      <c r="D20" s="36">
        <f>C20*280</f>
        <v>1960</v>
      </c>
      <c r="E20" s="5"/>
      <c r="F20" s="4">
        <v>665185</v>
      </c>
      <c r="G20" s="36">
        <f>F20-F19</f>
        <v>7</v>
      </c>
      <c r="H20" s="36">
        <f>G20*280</f>
        <v>1960</v>
      </c>
      <c r="I20" s="79">
        <f>H20/D20</f>
        <v>1</v>
      </c>
      <c r="J20" s="59">
        <v>36.3</v>
      </c>
      <c r="K20" s="49">
        <v>6.6</v>
      </c>
      <c r="L20" s="5"/>
    </row>
    <row r="21" spans="1:12" ht="12.75">
      <c r="A21" s="34" t="s">
        <v>27</v>
      </c>
      <c r="B21" s="4">
        <v>427661</v>
      </c>
      <c r="C21" s="36">
        <f aca="true" t="shared" si="0" ref="C21:C43">B21-B20</f>
        <v>8</v>
      </c>
      <c r="D21" s="36">
        <f aca="true" t="shared" si="1" ref="D21:D43">C21*280</f>
        <v>2240</v>
      </c>
      <c r="E21" s="5"/>
      <c r="F21" s="4">
        <v>665192</v>
      </c>
      <c r="G21" s="36">
        <f aca="true" t="shared" si="2" ref="G21:G43">F21-F20</f>
        <v>7</v>
      </c>
      <c r="H21" s="36">
        <f aca="true" t="shared" si="3" ref="H21:H43">G21*280</f>
        <v>1960</v>
      </c>
      <c r="I21" s="79">
        <f>H21/D21</f>
        <v>0.875</v>
      </c>
      <c r="J21" s="59">
        <v>36.3</v>
      </c>
      <c r="K21" s="49">
        <v>6.6</v>
      </c>
      <c r="L21" s="5"/>
    </row>
    <row r="22" spans="1:12" ht="12.75">
      <c r="A22" s="34" t="s">
        <v>28</v>
      </c>
      <c r="B22" s="4">
        <v>427667</v>
      </c>
      <c r="C22" s="36">
        <f t="shared" si="0"/>
        <v>6</v>
      </c>
      <c r="D22" s="36">
        <f t="shared" si="1"/>
        <v>1680</v>
      </c>
      <c r="E22" s="5"/>
      <c r="F22" s="4">
        <v>665199</v>
      </c>
      <c r="G22" s="36">
        <f t="shared" si="2"/>
        <v>7</v>
      </c>
      <c r="H22" s="36">
        <f t="shared" si="3"/>
        <v>1960</v>
      </c>
      <c r="I22" s="79">
        <f aca="true" t="shared" si="4" ref="I22:I43">H22/D22</f>
        <v>1.1666666666666667</v>
      </c>
      <c r="J22" s="59">
        <v>36.3</v>
      </c>
      <c r="K22" s="49">
        <v>6.6</v>
      </c>
      <c r="L22" s="5"/>
    </row>
    <row r="23" spans="1:12" ht="12.75">
      <c r="A23" s="34" t="s">
        <v>29</v>
      </c>
      <c r="B23" s="4">
        <v>427672</v>
      </c>
      <c r="C23" s="36">
        <f t="shared" si="0"/>
        <v>5</v>
      </c>
      <c r="D23" s="36">
        <f t="shared" si="1"/>
        <v>1400</v>
      </c>
      <c r="E23" s="5"/>
      <c r="F23" s="4">
        <v>665206</v>
      </c>
      <c r="G23" s="36">
        <f t="shared" si="2"/>
        <v>7</v>
      </c>
      <c r="H23" s="36">
        <f t="shared" si="3"/>
        <v>1960</v>
      </c>
      <c r="I23" s="79">
        <f t="shared" si="4"/>
        <v>1.4</v>
      </c>
      <c r="J23" s="59">
        <v>36.3</v>
      </c>
      <c r="K23" s="49">
        <v>6.6</v>
      </c>
      <c r="L23" s="5"/>
    </row>
    <row r="24" spans="1:12" ht="12.75">
      <c r="A24" s="34" t="s">
        <v>30</v>
      </c>
      <c r="B24" s="4">
        <v>427676</v>
      </c>
      <c r="C24" s="36">
        <f t="shared" si="0"/>
        <v>4</v>
      </c>
      <c r="D24" s="36">
        <f t="shared" si="1"/>
        <v>1120</v>
      </c>
      <c r="E24" s="5"/>
      <c r="F24" s="4">
        <v>665213</v>
      </c>
      <c r="G24" s="36">
        <f t="shared" si="2"/>
        <v>7</v>
      </c>
      <c r="H24" s="36">
        <f t="shared" si="3"/>
        <v>1960</v>
      </c>
      <c r="I24" s="79">
        <f t="shared" si="4"/>
        <v>1.75</v>
      </c>
      <c r="J24" s="59">
        <v>36.3</v>
      </c>
      <c r="K24" s="49">
        <v>6.6</v>
      </c>
      <c r="L24" s="5"/>
    </row>
    <row r="25" spans="1:12" ht="12.75">
      <c r="A25" s="34" t="s">
        <v>31</v>
      </c>
      <c r="B25" s="4">
        <v>427680</v>
      </c>
      <c r="C25" s="36">
        <f t="shared" si="0"/>
        <v>4</v>
      </c>
      <c r="D25" s="36">
        <f t="shared" si="1"/>
        <v>1120</v>
      </c>
      <c r="E25" s="5"/>
      <c r="F25" s="4">
        <v>665220</v>
      </c>
      <c r="G25" s="36">
        <f t="shared" si="2"/>
        <v>7</v>
      </c>
      <c r="H25" s="36">
        <f t="shared" si="3"/>
        <v>1960</v>
      </c>
      <c r="I25" s="79">
        <f t="shared" si="4"/>
        <v>1.75</v>
      </c>
      <c r="J25" s="59">
        <v>36.3</v>
      </c>
      <c r="K25" s="49">
        <v>6.6</v>
      </c>
      <c r="L25" s="5"/>
    </row>
    <row r="26" spans="1:12" ht="12.75">
      <c r="A26" s="34" t="s">
        <v>32</v>
      </c>
      <c r="B26" s="4">
        <v>427687</v>
      </c>
      <c r="C26" s="36">
        <f t="shared" si="0"/>
        <v>7</v>
      </c>
      <c r="D26" s="36">
        <f t="shared" si="1"/>
        <v>1960</v>
      </c>
      <c r="E26" s="5"/>
      <c r="F26" s="4">
        <v>665226</v>
      </c>
      <c r="G26" s="36">
        <f t="shared" si="2"/>
        <v>6</v>
      </c>
      <c r="H26" s="36">
        <f t="shared" si="3"/>
        <v>1680</v>
      </c>
      <c r="I26" s="79">
        <f t="shared" si="4"/>
        <v>0.8571428571428571</v>
      </c>
      <c r="J26" s="59">
        <v>36.1</v>
      </c>
      <c r="K26" s="49">
        <v>6.6</v>
      </c>
      <c r="L26" s="5"/>
    </row>
    <row r="27" spans="1:12" ht="12.75">
      <c r="A27" s="34" t="s">
        <v>33</v>
      </c>
      <c r="B27" s="4">
        <v>427695</v>
      </c>
      <c r="C27" s="36">
        <f t="shared" si="0"/>
        <v>8</v>
      </c>
      <c r="D27" s="36">
        <f t="shared" si="1"/>
        <v>2240</v>
      </c>
      <c r="E27" s="5"/>
      <c r="F27" s="4">
        <v>665232</v>
      </c>
      <c r="G27" s="36">
        <f t="shared" si="2"/>
        <v>6</v>
      </c>
      <c r="H27" s="36">
        <f t="shared" si="3"/>
        <v>1680</v>
      </c>
      <c r="I27" s="79">
        <f t="shared" si="4"/>
        <v>0.75</v>
      </c>
      <c r="J27" s="59">
        <v>35.8</v>
      </c>
      <c r="K27" s="49">
        <v>6.5</v>
      </c>
      <c r="L27" s="5"/>
    </row>
    <row r="28" spans="1:12" ht="12.75">
      <c r="A28" s="34" t="s">
        <v>34</v>
      </c>
      <c r="B28" s="4">
        <v>427700</v>
      </c>
      <c r="C28" s="36">
        <f t="shared" si="0"/>
        <v>5</v>
      </c>
      <c r="D28" s="36">
        <f t="shared" si="1"/>
        <v>1400</v>
      </c>
      <c r="E28" s="5"/>
      <c r="F28" s="4">
        <v>665236</v>
      </c>
      <c r="G28" s="36">
        <f t="shared" si="2"/>
        <v>4</v>
      </c>
      <c r="H28" s="36">
        <f t="shared" si="3"/>
        <v>1120</v>
      </c>
      <c r="I28" s="79">
        <f t="shared" si="4"/>
        <v>0.8</v>
      </c>
      <c r="J28" s="71">
        <v>35.5</v>
      </c>
      <c r="K28" s="49">
        <v>6.5</v>
      </c>
      <c r="L28" s="5"/>
    </row>
    <row r="29" spans="1:12" ht="12.75">
      <c r="A29" s="34" t="s">
        <v>35</v>
      </c>
      <c r="B29" s="4">
        <v>427705</v>
      </c>
      <c r="C29" s="36">
        <f t="shared" si="0"/>
        <v>5</v>
      </c>
      <c r="D29" s="36">
        <f t="shared" si="1"/>
        <v>1400</v>
      </c>
      <c r="E29" s="5"/>
      <c r="F29" s="4">
        <v>665240</v>
      </c>
      <c r="G29" s="36">
        <f t="shared" si="2"/>
        <v>4</v>
      </c>
      <c r="H29" s="36">
        <f t="shared" si="3"/>
        <v>1120</v>
      </c>
      <c r="I29" s="79">
        <f t="shared" si="4"/>
        <v>0.8</v>
      </c>
      <c r="J29" s="71">
        <v>35.5</v>
      </c>
      <c r="K29" s="49">
        <v>6.5</v>
      </c>
      <c r="L29" s="5"/>
    </row>
    <row r="30" spans="1:12" ht="12.75">
      <c r="A30" s="34" t="s">
        <v>36</v>
      </c>
      <c r="B30" s="4">
        <v>427711</v>
      </c>
      <c r="C30" s="36">
        <f t="shared" si="0"/>
        <v>6</v>
      </c>
      <c r="D30" s="36">
        <f t="shared" si="1"/>
        <v>1680</v>
      </c>
      <c r="E30" s="5"/>
      <c r="F30" s="4">
        <v>665245</v>
      </c>
      <c r="G30" s="36">
        <f t="shared" si="2"/>
        <v>5</v>
      </c>
      <c r="H30" s="36">
        <f t="shared" si="3"/>
        <v>1400</v>
      </c>
      <c r="I30" s="79">
        <f t="shared" si="4"/>
        <v>0.8333333333333334</v>
      </c>
      <c r="J30" s="71">
        <v>35.5</v>
      </c>
      <c r="K30" s="49">
        <v>6.5</v>
      </c>
      <c r="L30" s="5"/>
    </row>
    <row r="31" spans="1:12" ht="12.75">
      <c r="A31" s="34" t="s">
        <v>37</v>
      </c>
      <c r="B31" s="4">
        <v>427717</v>
      </c>
      <c r="C31" s="36">
        <f t="shared" si="0"/>
        <v>6</v>
      </c>
      <c r="D31" s="36">
        <f t="shared" si="1"/>
        <v>1680</v>
      </c>
      <c r="E31" s="5"/>
      <c r="F31" s="4">
        <v>665249</v>
      </c>
      <c r="G31" s="36">
        <f t="shared" si="2"/>
        <v>4</v>
      </c>
      <c r="H31" s="36">
        <f t="shared" si="3"/>
        <v>1120</v>
      </c>
      <c r="I31" s="79">
        <f t="shared" si="4"/>
        <v>0.6666666666666666</v>
      </c>
      <c r="J31" s="71">
        <v>35.8</v>
      </c>
      <c r="K31" s="49">
        <v>6.5</v>
      </c>
      <c r="L31" s="5"/>
    </row>
    <row r="32" spans="1:12" ht="12.75">
      <c r="A32" s="34" t="s">
        <v>38</v>
      </c>
      <c r="B32" s="4">
        <v>427725</v>
      </c>
      <c r="C32" s="36">
        <f t="shared" si="0"/>
        <v>8</v>
      </c>
      <c r="D32" s="36">
        <f t="shared" si="1"/>
        <v>2240</v>
      </c>
      <c r="E32" s="5"/>
      <c r="F32" s="4">
        <v>665255</v>
      </c>
      <c r="G32" s="36">
        <f t="shared" si="2"/>
        <v>6</v>
      </c>
      <c r="H32" s="36">
        <f t="shared" si="3"/>
        <v>1680</v>
      </c>
      <c r="I32" s="79">
        <f t="shared" si="4"/>
        <v>0.75</v>
      </c>
      <c r="J32" s="71">
        <v>35.5</v>
      </c>
      <c r="K32" s="49">
        <v>6.5</v>
      </c>
      <c r="L32" s="5"/>
    </row>
    <row r="33" spans="1:12" ht="12.75">
      <c r="A33" s="34" t="s">
        <v>39</v>
      </c>
      <c r="B33" s="4">
        <v>427735</v>
      </c>
      <c r="C33" s="36">
        <f t="shared" si="0"/>
        <v>10</v>
      </c>
      <c r="D33" s="36">
        <f t="shared" si="1"/>
        <v>2800</v>
      </c>
      <c r="E33" s="5"/>
      <c r="F33" s="4">
        <v>665261</v>
      </c>
      <c r="G33" s="36">
        <f t="shared" si="2"/>
        <v>6</v>
      </c>
      <c r="H33" s="36">
        <f t="shared" si="3"/>
        <v>1680</v>
      </c>
      <c r="I33" s="79">
        <f t="shared" si="4"/>
        <v>0.6</v>
      </c>
      <c r="J33" s="71">
        <v>35.5</v>
      </c>
      <c r="K33" s="49">
        <v>6.5</v>
      </c>
      <c r="L33" s="5"/>
    </row>
    <row r="34" spans="1:12" ht="12.75">
      <c r="A34" s="34" t="s">
        <v>40</v>
      </c>
      <c r="B34" s="4">
        <v>427742</v>
      </c>
      <c r="C34" s="36">
        <f t="shared" si="0"/>
        <v>7</v>
      </c>
      <c r="D34" s="36">
        <f t="shared" si="1"/>
        <v>1960</v>
      </c>
      <c r="E34" s="5"/>
      <c r="F34" s="4">
        <v>665266</v>
      </c>
      <c r="G34" s="36">
        <f t="shared" si="2"/>
        <v>5</v>
      </c>
      <c r="H34" s="36">
        <f t="shared" si="3"/>
        <v>1400</v>
      </c>
      <c r="I34" s="79">
        <f t="shared" si="4"/>
        <v>0.7142857142857143</v>
      </c>
      <c r="J34" s="71">
        <v>35</v>
      </c>
      <c r="K34" s="49">
        <v>6.4</v>
      </c>
      <c r="L34" s="5"/>
    </row>
    <row r="35" spans="1:12" ht="12.75">
      <c r="A35" s="34" t="s">
        <v>41</v>
      </c>
      <c r="B35" s="4">
        <v>427747</v>
      </c>
      <c r="C35" s="36">
        <f t="shared" si="0"/>
        <v>5</v>
      </c>
      <c r="D35" s="36">
        <f t="shared" si="1"/>
        <v>1400</v>
      </c>
      <c r="E35" s="5"/>
      <c r="F35" s="4">
        <v>665272</v>
      </c>
      <c r="G35" s="36">
        <f t="shared" si="2"/>
        <v>6</v>
      </c>
      <c r="H35" s="36">
        <f t="shared" si="3"/>
        <v>1680</v>
      </c>
      <c r="I35" s="79">
        <f t="shared" si="4"/>
        <v>1.2</v>
      </c>
      <c r="J35" s="71">
        <v>35.5</v>
      </c>
      <c r="K35" s="49">
        <v>6.5</v>
      </c>
      <c r="L35" s="5"/>
    </row>
    <row r="36" spans="1:12" ht="12.75">
      <c r="A36" s="34" t="s">
        <v>42</v>
      </c>
      <c r="B36" s="4">
        <v>427751</v>
      </c>
      <c r="C36" s="36">
        <f t="shared" si="0"/>
        <v>4</v>
      </c>
      <c r="D36" s="36">
        <f t="shared" si="1"/>
        <v>1120</v>
      </c>
      <c r="E36" s="5"/>
      <c r="F36" s="4">
        <v>665277</v>
      </c>
      <c r="G36" s="36">
        <f t="shared" si="2"/>
        <v>5</v>
      </c>
      <c r="H36" s="36">
        <f t="shared" si="3"/>
        <v>1400</v>
      </c>
      <c r="I36" s="79">
        <f t="shared" si="4"/>
        <v>1.25</v>
      </c>
      <c r="J36" s="71">
        <v>35.5</v>
      </c>
      <c r="K36" s="49">
        <v>6.5</v>
      </c>
      <c r="L36" s="5"/>
    </row>
    <row r="37" spans="1:12" ht="12.75">
      <c r="A37" s="34" t="s">
        <v>43</v>
      </c>
      <c r="B37" s="4">
        <v>427756</v>
      </c>
      <c r="C37" s="36">
        <f t="shared" si="0"/>
        <v>5</v>
      </c>
      <c r="D37" s="36">
        <f t="shared" si="1"/>
        <v>1400</v>
      </c>
      <c r="E37" s="5"/>
      <c r="F37" s="4">
        <v>665282</v>
      </c>
      <c r="G37" s="36">
        <f t="shared" si="2"/>
        <v>5</v>
      </c>
      <c r="H37" s="36">
        <f t="shared" si="3"/>
        <v>1400</v>
      </c>
      <c r="I37" s="79">
        <f t="shared" si="4"/>
        <v>1</v>
      </c>
      <c r="J37" s="71">
        <v>35.5</v>
      </c>
      <c r="K37" s="49">
        <v>6.5</v>
      </c>
      <c r="L37" s="5"/>
    </row>
    <row r="38" spans="1:12" ht="12.75">
      <c r="A38" s="34" t="s">
        <v>44</v>
      </c>
      <c r="B38" s="4">
        <v>427760</v>
      </c>
      <c r="C38" s="36">
        <f t="shared" si="0"/>
        <v>4</v>
      </c>
      <c r="D38" s="36">
        <f t="shared" si="1"/>
        <v>1120</v>
      </c>
      <c r="E38" s="5"/>
      <c r="F38" s="4">
        <v>665288</v>
      </c>
      <c r="G38" s="36">
        <f t="shared" si="2"/>
        <v>6</v>
      </c>
      <c r="H38" s="36">
        <f t="shared" si="3"/>
        <v>1680</v>
      </c>
      <c r="I38" s="79">
        <f t="shared" si="4"/>
        <v>1.5</v>
      </c>
      <c r="J38" s="71">
        <v>35.8</v>
      </c>
      <c r="K38" s="49">
        <v>6.5</v>
      </c>
      <c r="L38" s="5"/>
    </row>
    <row r="39" spans="1:12" ht="12.75">
      <c r="A39" s="34" t="s">
        <v>45</v>
      </c>
      <c r="B39" s="4">
        <v>427767</v>
      </c>
      <c r="C39" s="36">
        <f t="shared" si="0"/>
        <v>7</v>
      </c>
      <c r="D39" s="36">
        <f t="shared" si="1"/>
        <v>1960</v>
      </c>
      <c r="E39" s="5"/>
      <c r="F39" s="4">
        <v>665293</v>
      </c>
      <c r="G39" s="36">
        <f t="shared" si="2"/>
        <v>5</v>
      </c>
      <c r="H39" s="36">
        <f t="shared" si="3"/>
        <v>1400</v>
      </c>
      <c r="I39" s="79">
        <f t="shared" si="4"/>
        <v>0.7142857142857143</v>
      </c>
      <c r="J39" s="71">
        <v>35.8</v>
      </c>
      <c r="K39" s="49">
        <v>6.5</v>
      </c>
      <c r="L39" s="5"/>
    </row>
    <row r="40" spans="1:12" ht="12.75">
      <c r="A40" s="34" t="s">
        <v>46</v>
      </c>
      <c r="B40" s="4">
        <v>427773</v>
      </c>
      <c r="C40" s="36">
        <f t="shared" si="0"/>
        <v>6</v>
      </c>
      <c r="D40" s="36">
        <f t="shared" si="1"/>
        <v>1680</v>
      </c>
      <c r="E40" s="5"/>
      <c r="F40" s="4">
        <v>665297</v>
      </c>
      <c r="G40" s="36">
        <f t="shared" si="2"/>
        <v>4</v>
      </c>
      <c r="H40" s="36">
        <f t="shared" si="3"/>
        <v>1120</v>
      </c>
      <c r="I40" s="79">
        <f t="shared" si="4"/>
        <v>0.6666666666666666</v>
      </c>
      <c r="J40" s="71">
        <v>35.8</v>
      </c>
      <c r="K40" s="49">
        <v>6.5</v>
      </c>
      <c r="L40" s="5"/>
    </row>
    <row r="41" spans="1:12" ht="12.75">
      <c r="A41" s="34" t="s">
        <v>47</v>
      </c>
      <c r="B41" s="4">
        <v>427779</v>
      </c>
      <c r="C41" s="36">
        <f t="shared" si="0"/>
        <v>6</v>
      </c>
      <c r="D41" s="36">
        <f t="shared" si="1"/>
        <v>1680</v>
      </c>
      <c r="E41" s="5"/>
      <c r="F41" s="4">
        <v>665300</v>
      </c>
      <c r="G41" s="36">
        <f t="shared" si="2"/>
        <v>3</v>
      </c>
      <c r="H41" s="36">
        <f t="shared" si="3"/>
        <v>840</v>
      </c>
      <c r="I41" s="79">
        <f t="shared" si="4"/>
        <v>0.5</v>
      </c>
      <c r="J41" s="71">
        <v>35.8</v>
      </c>
      <c r="K41" s="49">
        <v>6.5</v>
      </c>
      <c r="L41" s="5"/>
    </row>
    <row r="42" spans="1:12" ht="12.75">
      <c r="A42" s="34" t="s">
        <v>48</v>
      </c>
      <c r="B42" s="4">
        <v>427784</v>
      </c>
      <c r="C42" s="36">
        <f t="shared" si="0"/>
        <v>5</v>
      </c>
      <c r="D42" s="36">
        <f t="shared" si="1"/>
        <v>1400</v>
      </c>
      <c r="E42" s="5"/>
      <c r="F42" s="4">
        <v>665303</v>
      </c>
      <c r="G42" s="36">
        <f t="shared" si="2"/>
        <v>3</v>
      </c>
      <c r="H42" s="36">
        <f t="shared" si="3"/>
        <v>840</v>
      </c>
      <c r="I42" s="79">
        <f t="shared" si="4"/>
        <v>0.6</v>
      </c>
      <c r="J42" s="71">
        <v>36</v>
      </c>
      <c r="K42" s="49">
        <v>6.6</v>
      </c>
      <c r="L42" s="5"/>
    </row>
    <row r="43" spans="1:12" ht="12.75">
      <c r="A43" s="4" t="s">
        <v>49</v>
      </c>
      <c r="B43" s="4">
        <v>427786</v>
      </c>
      <c r="C43" s="36">
        <f t="shared" si="0"/>
        <v>2</v>
      </c>
      <c r="D43" s="36">
        <f t="shared" si="1"/>
        <v>560</v>
      </c>
      <c r="E43" s="5"/>
      <c r="F43" s="4">
        <v>665308</v>
      </c>
      <c r="G43" s="36">
        <f t="shared" si="2"/>
        <v>5</v>
      </c>
      <c r="H43" s="36">
        <f t="shared" si="3"/>
        <v>1400</v>
      </c>
      <c r="I43" s="79">
        <f t="shared" si="4"/>
        <v>2.5</v>
      </c>
      <c r="J43" s="71">
        <v>36</v>
      </c>
      <c r="K43" s="49">
        <v>6.6</v>
      </c>
      <c r="L43" s="5"/>
    </row>
    <row r="44" spans="1:12" ht="12.75">
      <c r="A44" s="16" t="s">
        <v>50</v>
      </c>
      <c r="D44" s="5">
        <f>SUM(D20:D43)</f>
        <v>39200</v>
      </c>
      <c r="E44" s="5"/>
      <c r="F44" s="5"/>
      <c r="G44" s="5"/>
      <c r="H44" s="5">
        <f>SUM(H20:H43)</f>
        <v>36400</v>
      </c>
      <c r="I44" s="5"/>
      <c r="J44" s="5"/>
      <c r="K44" s="5"/>
      <c r="L44" s="5"/>
    </row>
    <row r="45" spans="1:12" ht="12.75">
      <c r="A45" s="16" t="s">
        <v>51</v>
      </c>
      <c r="D45" s="5">
        <f>(B43-B19)*280</f>
        <v>39200</v>
      </c>
      <c r="E45" s="5"/>
      <c r="F45" s="5"/>
      <c r="G45" s="5"/>
      <c r="H45" s="5">
        <f>(F43-F19)*280</f>
        <v>36400</v>
      </c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208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215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3" ht="12.75">
      <c r="A56" s="1" t="s">
        <v>216</v>
      </c>
      <c r="B56" s="1"/>
      <c r="C56" s="1"/>
    </row>
    <row r="57" spans="1:3" ht="14.25" customHeight="1">
      <c r="A57" s="35"/>
      <c r="B57" s="35" t="s">
        <v>54</v>
      </c>
      <c r="C57" s="35"/>
    </row>
  </sheetData>
  <sheetProtection/>
  <mergeCells count="7">
    <mergeCell ref="A1:E1"/>
    <mergeCell ref="A3:E3"/>
    <mergeCell ref="I3:L3"/>
    <mergeCell ref="A14:A17"/>
    <mergeCell ref="L14:L17"/>
    <mergeCell ref="I5:L5"/>
    <mergeCell ref="D14:E14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36">
      <selection activeCell="A50" sqref="A50:L57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1"/>
      <c r="B1" s="1" t="s">
        <v>203</v>
      </c>
      <c r="C1" s="1"/>
      <c r="D1" s="1"/>
      <c r="E1" s="1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1" t="s">
        <v>97</v>
      </c>
      <c r="B3" s="1"/>
      <c r="C3" s="1"/>
      <c r="D3" s="1"/>
      <c r="E3" s="1"/>
      <c r="G3" s="2" t="s">
        <v>2</v>
      </c>
      <c r="I3" s="1" t="s">
        <v>205</v>
      </c>
      <c r="J3" s="1"/>
      <c r="K3" s="1"/>
      <c r="L3" s="1"/>
      <c r="M3" s="3"/>
    </row>
    <row r="4" spans="3:13" ht="12.75">
      <c r="C4" s="2" t="s">
        <v>3</v>
      </c>
      <c r="M4" s="3"/>
    </row>
    <row r="5" spans="1:13" ht="12.75">
      <c r="A5" s="1" t="s">
        <v>98</v>
      </c>
      <c r="B5" s="1"/>
      <c r="C5" s="1"/>
      <c r="D5" s="1"/>
      <c r="E5" s="1"/>
      <c r="G5" s="2" t="s">
        <v>5</v>
      </c>
      <c r="I5" s="1" t="s">
        <v>99</v>
      </c>
      <c r="J5" s="1"/>
      <c r="K5" s="1"/>
      <c r="L5" s="1" t="s">
        <v>100</v>
      </c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'тр_4 прием'!A11</f>
        <v>      нагрузок и тангенса "фи" за 21 декабря 2016  год трансформаторного</v>
      </c>
      <c r="M11" s="3"/>
    </row>
    <row r="12" spans="3:13" ht="12.75" customHeight="1">
      <c r="C12" s="6" t="s">
        <v>200</v>
      </c>
      <c r="E12" s="78"/>
      <c r="M12" s="3"/>
    </row>
    <row r="13" ht="12.75">
      <c r="M13" s="3"/>
    </row>
    <row r="14" spans="1:13" s="16" customFormat="1" ht="12.75" customHeight="1">
      <c r="A14" s="87" t="s">
        <v>10</v>
      </c>
      <c r="B14" s="11" t="s">
        <v>101</v>
      </c>
      <c r="C14" s="9"/>
      <c r="D14" s="9"/>
      <c r="E14" s="10"/>
      <c r="F14" s="11" t="s">
        <v>102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103</v>
      </c>
      <c r="C15" s="15"/>
      <c r="D15" s="15"/>
      <c r="E15" s="18"/>
      <c r="F15" s="17" t="s">
        <v>104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105</v>
      </c>
      <c r="C16" s="23"/>
      <c r="D16" s="23">
        <v>280</v>
      </c>
      <c r="E16" s="24"/>
      <c r="F16" s="22" t="s">
        <v>72</v>
      </c>
      <c r="G16" s="23">
        <v>280</v>
      </c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4">
        <v>1237</v>
      </c>
      <c r="C19" s="4"/>
      <c r="D19" s="4"/>
      <c r="E19" s="4"/>
      <c r="F19" s="4">
        <v>42</v>
      </c>
      <c r="G19" s="4"/>
      <c r="H19" s="4"/>
      <c r="I19" s="5"/>
      <c r="J19" s="75" t="s">
        <v>217</v>
      </c>
      <c r="K19" s="49">
        <v>6.6</v>
      </c>
      <c r="L19" s="4"/>
    </row>
    <row r="20" spans="1:12" ht="12.75">
      <c r="A20" s="34" t="s">
        <v>26</v>
      </c>
      <c r="B20" s="4">
        <v>1237</v>
      </c>
      <c r="C20" s="36">
        <f>B20-B19</f>
        <v>0</v>
      </c>
      <c r="D20" s="36">
        <f>C20*280</f>
        <v>0</v>
      </c>
      <c r="E20" s="5"/>
      <c r="F20" s="4">
        <v>42</v>
      </c>
      <c r="G20" s="36">
        <f>F20-F19</f>
        <v>0</v>
      </c>
      <c r="H20" s="36">
        <f>G20*280</f>
        <v>0</v>
      </c>
      <c r="I20" s="5"/>
      <c r="J20" s="75" t="s">
        <v>217</v>
      </c>
      <c r="K20" s="49">
        <v>6.6</v>
      </c>
      <c r="L20" s="5"/>
    </row>
    <row r="21" spans="1:12" ht="12.75">
      <c r="A21" s="34" t="s">
        <v>27</v>
      </c>
      <c r="B21" s="4">
        <v>1237</v>
      </c>
      <c r="C21" s="36">
        <f aca="true" t="shared" si="0" ref="C21:C43">B21-B20</f>
        <v>0</v>
      </c>
      <c r="D21" s="36">
        <f aca="true" t="shared" si="1" ref="D21:D43">C21*280</f>
        <v>0</v>
      </c>
      <c r="E21" s="5"/>
      <c r="F21" s="4">
        <v>42</v>
      </c>
      <c r="G21" s="36">
        <f aca="true" t="shared" si="2" ref="G21:G43">F21-F20</f>
        <v>0</v>
      </c>
      <c r="H21" s="36">
        <f aca="true" t="shared" si="3" ref="H21:H43">G21*280</f>
        <v>0</v>
      </c>
      <c r="I21" s="5"/>
      <c r="J21" s="75" t="s">
        <v>217</v>
      </c>
      <c r="K21" s="49">
        <v>6.6</v>
      </c>
      <c r="L21" s="5"/>
    </row>
    <row r="22" spans="1:12" ht="12.75">
      <c r="A22" s="34" t="s">
        <v>28</v>
      </c>
      <c r="B22" s="4">
        <v>1237</v>
      </c>
      <c r="C22" s="36">
        <f t="shared" si="0"/>
        <v>0</v>
      </c>
      <c r="D22" s="36">
        <f t="shared" si="1"/>
        <v>0</v>
      </c>
      <c r="E22" s="5"/>
      <c r="F22" s="4">
        <v>42</v>
      </c>
      <c r="G22" s="36">
        <f t="shared" si="2"/>
        <v>0</v>
      </c>
      <c r="H22" s="36">
        <f t="shared" si="3"/>
        <v>0</v>
      </c>
      <c r="I22" s="5"/>
      <c r="J22" s="75" t="s">
        <v>217</v>
      </c>
      <c r="K22" s="49">
        <v>6.6</v>
      </c>
      <c r="L22" s="5"/>
    </row>
    <row r="23" spans="1:12" ht="12.75">
      <c r="A23" s="34" t="s">
        <v>29</v>
      </c>
      <c r="B23" s="4">
        <v>1237</v>
      </c>
      <c r="C23" s="36">
        <f t="shared" si="0"/>
        <v>0</v>
      </c>
      <c r="D23" s="36">
        <f t="shared" si="1"/>
        <v>0</v>
      </c>
      <c r="E23" s="5"/>
      <c r="F23" s="4">
        <v>42</v>
      </c>
      <c r="G23" s="36">
        <f t="shared" si="2"/>
        <v>0</v>
      </c>
      <c r="H23" s="36">
        <f t="shared" si="3"/>
        <v>0</v>
      </c>
      <c r="I23" s="5"/>
      <c r="J23" s="75" t="s">
        <v>217</v>
      </c>
      <c r="K23" s="49">
        <v>6.6</v>
      </c>
      <c r="L23" s="5"/>
    </row>
    <row r="24" spans="1:12" ht="12.75">
      <c r="A24" s="34" t="s">
        <v>30</v>
      </c>
      <c r="B24" s="4">
        <v>1237</v>
      </c>
      <c r="C24" s="36">
        <f t="shared" si="0"/>
        <v>0</v>
      </c>
      <c r="D24" s="36">
        <f t="shared" si="1"/>
        <v>0</v>
      </c>
      <c r="E24" s="5"/>
      <c r="F24" s="4">
        <v>42</v>
      </c>
      <c r="G24" s="36">
        <f t="shared" si="2"/>
        <v>0</v>
      </c>
      <c r="H24" s="36">
        <f t="shared" si="3"/>
        <v>0</v>
      </c>
      <c r="I24" s="5"/>
      <c r="J24" s="75" t="s">
        <v>217</v>
      </c>
      <c r="K24" s="49">
        <v>6.6</v>
      </c>
      <c r="L24" s="5"/>
    </row>
    <row r="25" spans="1:12" ht="12.75">
      <c r="A25" s="34" t="s">
        <v>31</v>
      </c>
      <c r="B25" s="4">
        <v>1237</v>
      </c>
      <c r="C25" s="36">
        <f t="shared" si="0"/>
        <v>0</v>
      </c>
      <c r="D25" s="36">
        <f t="shared" si="1"/>
        <v>0</v>
      </c>
      <c r="E25" s="5"/>
      <c r="F25" s="4">
        <v>42</v>
      </c>
      <c r="G25" s="36">
        <f t="shared" si="2"/>
        <v>0</v>
      </c>
      <c r="H25" s="36">
        <f t="shared" si="3"/>
        <v>0</v>
      </c>
      <c r="I25" s="5"/>
      <c r="J25" s="75" t="s">
        <v>217</v>
      </c>
      <c r="K25" s="49">
        <v>6.6</v>
      </c>
      <c r="L25" s="5"/>
    </row>
    <row r="26" spans="1:12" ht="12.75">
      <c r="A26" s="34" t="s">
        <v>32</v>
      </c>
      <c r="B26" s="4">
        <v>1237</v>
      </c>
      <c r="C26" s="36">
        <f t="shared" si="0"/>
        <v>0</v>
      </c>
      <c r="D26" s="36">
        <f t="shared" si="1"/>
        <v>0</v>
      </c>
      <c r="E26" s="5"/>
      <c r="F26" s="4">
        <v>42</v>
      </c>
      <c r="G26" s="36">
        <f t="shared" si="2"/>
        <v>0</v>
      </c>
      <c r="H26" s="36">
        <f t="shared" si="3"/>
        <v>0</v>
      </c>
      <c r="I26" s="5"/>
      <c r="J26" s="75" t="s">
        <v>218</v>
      </c>
      <c r="K26" s="49">
        <v>6.6</v>
      </c>
      <c r="L26" s="5"/>
    </row>
    <row r="27" spans="1:12" ht="12.75">
      <c r="A27" s="34" t="s">
        <v>33</v>
      </c>
      <c r="B27" s="4">
        <v>1237</v>
      </c>
      <c r="C27" s="36">
        <f t="shared" si="0"/>
        <v>0</v>
      </c>
      <c r="D27" s="36">
        <f t="shared" si="1"/>
        <v>0</v>
      </c>
      <c r="E27" s="5"/>
      <c r="F27" s="4">
        <v>42</v>
      </c>
      <c r="G27" s="36">
        <f t="shared" si="2"/>
        <v>0</v>
      </c>
      <c r="H27" s="36">
        <f t="shared" si="3"/>
        <v>0</v>
      </c>
      <c r="I27" s="5"/>
      <c r="J27" s="75" t="s">
        <v>210</v>
      </c>
      <c r="K27" s="49">
        <v>6.5</v>
      </c>
      <c r="L27" s="5"/>
    </row>
    <row r="28" spans="1:12" ht="12.75">
      <c r="A28" s="34" t="s">
        <v>34</v>
      </c>
      <c r="B28" s="4">
        <v>1237</v>
      </c>
      <c r="C28" s="36">
        <f t="shared" si="0"/>
        <v>0</v>
      </c>
      <c r="D28" s="36">
        <f t="shared" si="1"/>
        <v>0</v>
      </c>
      <c r="E28" s="5"/>
      <c r="F28" s="4">
        <v>42</v>
      </c>
      <c r="G28" s="36">
        <f t="shared" si="2"/>
        <v>0</v>
      </c>
      <c r="H28" s="36">
        <f t="shared" si="3"/>
        <v>0</v>
      </c>
      <c r="I28" s="5"/>
      <c r="J28" s="71" t="s">
        <v>209</v>
      </c>
      <c r="K28" s="49">
        <v>6.5</v>
      </c>
      <c r="L28" s="5"/>
    </row>
    <row r="29" spans="1:12" ht="12.75">
      <c r="A29" s="34" t="s">
        <v>35</v>
      </c>
      <c r="B29" s="4">
        <v>1237</v>
      </c>
      <c r="C29" s="36">
        <f t="shared" si="0"/>
        <v>0</v>
      </c>
      <c r="D29" s="36">
        <f t="shared" si="1"/>
        <v>0</v>
      </c>
      <c r="E29" s="5"/>
      <c r="F29" s="4">
        <v>42</v>
      </c>
      <c r="G29" s="36">
        <f t="shared" si="2"/>
        <v>0</v>
      </c>
      <c r="H29" s="36">
        <f t="shared" si="3"/>
        <v>0</v>
      </c>
      <c r="I29" s="5"/>
      <c r="J29" s="71" t="s">
        <v>209</v>
      </c>
      <c r="K29" s="49">
        <v>6.5</v>
      </c>
      <c r="L29" s="5"/>
    </row>
    <row r="30" spans="1:12" ht="12.75">
      <c r="A30" s="34" t="s">
        <v>36</v>
      </c>
      <c r="B30" s="4">
        <v>1237</v>
      </c>
      <c r="C30" s="36">
        <f t="shared" si="0"/>
        <v>0</v>
      </c>
      <c r="D30" s="36">
        <f t="shared" si="1"/>
        <v>0</v>
      </c>
      <c r="E30" s="5"/>
      <c r="F30" s="4">
        <v>42</v>
      </c>
      <c r="G30" s="36">
        <f t="shared" si="2"/>
        <v>0</v>
      </c>
      <c r="H30" s="36">
        <f t="shared" si="3"/>
        <v>0</v>
      </c>
      <c r="I30" s="5"/>
      <c r="J30" s="71" t="s">
        <v>209</v>
      </c>
      <c r="K30" s="49">
        <v>6.5</v>
      </c>
      <c r="L30" s="5"/>
    </row>
    <row r="31" spans="1:12" ht="12.75">
      <c r="A31" s="34" t="s">
        <v>37</v>
      </c>
      <c r="B31" s="4">
        <v>1237</v>
      </c>
      <c r="C31" s="36">
        <f t="shared" si="0"/>
        <v>0</v>
      </c>
      <c r="D31" s="36">
        <f t="shared" si="1"/>
        <v>0</v>
      </c>
      <c r="E31" s="5"/>
      <c r="F31" s="4">
        <v>42</v>
      </c>
      <c r="G31" s="36">
        <f t="shared" si="2"/>
        <v>0</v>
      </c>
      <c r="H31" s="36">
        <f t="shared" si="3"/>
        <v>0</v>
      </c>
      <c r="I31" s="5"/>
      <c r="J31" s="75" t="s">
        <v>210</v>
      </c>
      <c r="K31" s="49">
        <v>6.5</v>
      </c>
      <c r="L31" s="5"/>
    </row>
    <row r="32" spans="1:12" ht="12.75">
      <c r="A32" s="34" t="s">
        <v>38</v>
      </c>
      <c r="B32" s="4">
        <v>1237</v>
      </c>
      <c r="C32" s="36">
        <f t="shared" si="0"/>
        <v>0</v>
      </c>
      <c r="D32" s="36">
        <f t="shared" si="1"/>
        <v>0</v>
      </c>
      <c r="E32" s="5"/>
      <c r="F32" s="4">
        <v>42</v>
      </c>
      <c r="G32" s="36">
        <f t="shared" si="2"/>
        <v>0</v>
      </c>
      <c r="H32" s="36">
        <f t="shared" si="3"/>
        <v>0</v>
      </c>
      <c r="I32" s="5"/>
      <c r="J32" s="71" t="s">
        <v>209</v>
      </c>
      <c r="K32" s="49">
        <v>6.5</v>
      </c>
      <c r="L32" s="5"/>
    </row>
    <row r="33" spans="1:12" ht="12.75">
      <c r="A33" s="34" t="s">
        <v>39</v>
      </c>
      <c r="B33" s="4">
        <v>1237</v>
      </c>
      <c r="C33" s="36">
        <f t="shared" si="0"/>
        <v>0</v>
      </c>
      <c r="D33" s="36">
        <f t="shared" si="1"/>
        <v>0</v>
      </c>
      <c r="E33" s="5"/>
      <c r="F33" s="4">
        <v>42</v>
      </c>
      <c r="G33" s="36">
        <f t="shared" si="2"/>
        <v>0</v>
      </c>
      <c r="H33" s="36">
        <f t="shared" si="3"/>
        <v>0</v>
      </c>
      <c r="I33" s="5"/>
      <c r="J33" s="71">
        <v>35.5</v>
      </c>
      <c r="K33" s="49">
        <v>6.5</v>
      </c>
      <c r="L33" s="5"/>
    </row>
    <row r="34" spans="1:12" ht="12.75">
      <c r="A34" s="34" t="s">
        <v>40</v>
      </c>
      <c r="B34" s="4">
        <v>1237</v>
      </c>
      <c r="C34" s="36">
        <f t="shared" si="0"/>
        <v>0</v>
      </c>
      <c r="D34" s="36">
        <f t="shared" si="1"/>
        <v>0</v>
      </c>
      <c r="E34" s="5"/>
      <c r="F34" s="4">
        <v>42</v>
      </c>
      <c r="G34" s="36">
        <f t="shared" si="2"/>
        <v>0</v>
      </c>
      <c r="H34" s="36">
        <f t="shared" si="3"/>
        <v>0</v>
      </c>
      <c r="I34" s="5"/>
      <c r="J34" s="71">
        <v>35</v>
      </c>
      <c r="K34" s="49">
        <v>6.4</v>
      </c>
      <c r="L34" s="5"/>
    </row>
    <row r="35" spans="1:12" ht="12.75">
      <c r="A35" s="34" t="s">
        <v>41</v>
      </c>
      <c r="B35" s="4">
        <v>1237</v>
      </c>
      <c r="C35" s="36">
        <f t="shared" si="0"/>
        <v>0</v>
      </c>
      <c r="D35" s="36">
        <f t="shared" si="1"/>
        <v>0</v>
      </c>
      <c r="E35" s="5"/>
      <c r="F35" s="4">
        <v>42</v>
      </c>
      <c r="G35" s="36">
        <f t="shared" si="2"/>
        <v>0</v>
      </c>
      <c r="H35" s="36">
        <f t="shared" si="3"/>
        <v>0</v>
      </c>
      <c r="I35" s="5"/>
      <c r="J35" s="71" t="s">
        <v>210</v>
      </c>
      <c r="K35" s="49">
        <v>6.5</v>
      </c>
      <c r="L35" s="5"/>
    </row>
    <row r="36" spans="1:12" ht="12.75">
      <c r="A36" s="34" t="s">
        <v>42</v>
      </c>
      <c r="B36" s="4">
        <v>1237</v>
      </c>
      <c r="C36" s="36">
        <f t="shared" si="0"/>
        <v>0</v>
      </c>
      <c r="D36" s="36">
        <f t="shared" si="1"/>
        <v>0</v>
      </c>
      <c r="E36" s="5"/>
      <c r="F36" s="4">
        <v>42</v>
      </c>
      <c r="G36" s="36">
        <f t="shared" si="2"/>
        <v>0</v>
      </c>
      <c r="H36" s="36">
        <f t="shared" si="3"/>
        <v>0</v>
      </c>
      <c r="I36" s="5"/>
      <c r="J36" s="71" t="s">
        <v>210</v>
      </c>
      <c r="K36" s="49">
        <v>6.5</v>
      </c>
      <c r="L36" s="5"/>
    </row>
    <row r="37" spans="1:12" ht="12.75">
      <c r="A37" s="34" t="s">
        <v>43</v>
      </c>
      <c r="B37" s="4">
        <v>1237</v>
      </c>
      <c r="C37" s="36">
        <f t="shared" si="0"/>
        <v>0</v>
      </c>
      <c r="D37" s="36">
        <f t="shared" si="1"/>
        <v>0</v>
      </c>
      <c r="E37" s="5"/>
      <c r="F37" s="4">
        <v>42</v>
      </c>
      <c r="G37" s="36">
        <f t="shared" si="2"/>
        <v>0</v>
      </c>
      <c r="H37" s="36">
        <f t="shared" si="3"/>
        <v>0</v>
      </c>
      <c r="I37" s="5"/>
      <c r="J37" s="71">
        <v>35.5</v>
      </c>
      <c r="K37" s="49">
        <v>6.5</v>
      </c>
      <c r="L37" s="5"/>
    </row>
    <row r="38" spans="1:12" ht="12.75">
      <c r="A38" s="34" t="s">
        <v>44</v>
      </c>
      <c r="B38" s="4">
        <v>1237</v>
      </c>
      <c r="C38" s="36">
        <f t="shared" si="0"/>
        <v>0</v>
      </c>
      <c r="D38" s="36">
        <f t="shared" si="1"/>
        <v>0</v>
      </c>
      <c r="E38" s="5"/>
      <c r="F38" s="4">
        <v>42</v>
      </c>
      <c r="G38" s="36">
        <f t="shared" si="2"/>
        <v>0</v>
      </c>
      <c r="H38" s="36">
        <f t="shared" si="3"/>
        <v>0</v>
      </c>
      <c r="I38" s="5"/>
      <c r="J38" s="71">
        <v>35.8</v>
      </c>
      <c r="K38" s="49">
        <v>6.5</v>
      </c>
      <c r="L38" s="5"/>
    </row>
    <row r="39" spans="1:12" ht="12.75">
      <c r="A39" s="34" t="s">
        <v>45</v>
      </c>
      <c r="B39" s="4">
        <v>1237</v>
      </c>
      <c r="C39" s="36">
        <f t="shared" si="0"/>
        <v>0</v>
      </c>
      <c r="D39" s="36">
        <f t="shared" si="1"/>
        <v>0</v>
      </c>
      <c r="E39" s="5"/>
      <c r="F39" s="4">
        <v>42</v>
      </c>
      <c r="G39" s="36">
        <f t="shared" si="2"/>
        <v>0</v>
      </c>
      <c r="H39" s="36">
        <f t="shared" si="3"/>
        <v>0</v>
      </c>
      <c r="I39" s="5"/>
      <c r="J39" s="71" t="s">
        <v>210</v>
      </c>
      <c r="K39" s="49">
        <v>6.5</v>
      </c>
      <c r="L39" s="5"/>
    </row>
    <row r="40" spans="1:12" ht="12.75">
      <c r="A40" s="34" t="s">
        <v>46</v>
      </c>
      <c r="B40" s="4">
        <v>1237</v>
      </c>
      <c r="C40" s="36">
        <f t="shared" si="0"/>
        <v>0</v>
      </c>
      <c r="D40" s="36">
        <f t="shared" si="1"/>
        <v>0</v>
      </c>
      <c r="E40" s="5"/>
      <c r="F40" s="4">
        <v>42</v>
      </c>
      <c r="G40" s="36">
        <f t="shared" si="2"/>
        <v>0</v>
      </c>
      <c r="H40" s="36">
        <f t="shared" si="3"/>
        <v>0</v>
      </c>
      <c r="I40" s="5"/>
      <c r="J40" s="71" t="s">
        <v>210</v>
      </c>
      <c r="K40" s="49">
        <v>6.5</v>
      </c>
      <c r="L40" s="5"/>
    </row>
    <row r="41" spans="1:12" ht="12.75">
      <c r="A41" s="34" t="s">
        <v>47</v>
      </c>
      <c r="B41" s="4">
        <v>1237</v>
      </c>
      <c r="C41" s="36">
        <f t="shared" si="0"/>
        <v>0</v>
      </c>
      <c r="D41" s="36">
        <f t="shared" si="1"/>
        <v>0</v>
      </c>
      <c r="E41" s="5"/>
      <c r="F41" s="4">
        <v>42</v>
      </c>
      <c r="G41" s="36">
        <f t="shared" si="2"/>
        <v>0</v>
      </c>
      <c r="H41" s="36">
        <f t="shared" si="3"/>
        <v>0</v>
      </c>
      <c r="I41" s="5"/>
      <c r="J41" s="71" t="s">
        <v>210</v>
      </c>
      <c r="K41" s="49">
        <v>6.5</v>
      </c>
      <c r="L41" s="5"/>
    </row>
    <row r="42" spans="1:12" ht="12.75">
      <c r="A42" s="34" t="s">
        <v>48</v>
      </c>
      <c r="B42" s="4">
        <v>1237</v>
      </c>
      <c r="C42" s="36">
        <f t="shared" si="0"/>
        <v>0</v>
      </c>
      <c r="D42" s="36">
        <f t="shared" si="1"/>
        <v>0</v>
      </c>
      <c r="E42" s="5"/>
      <c r="F42" s="4">
        <v>42</v>
      </c>
      <c r="G42" s="36">
        <f t="shared" si="2"/>
        <v>0</v>
      </c>
      <c r="H42" s="36">
        <f t="shared" si="3"/>
        <v>0</v>
      </c>
      <c r="I42" s="5"/>
      <c r="J42" s="71">
        <v>36</v>
      </c>
      <c r="K42" s="49">
        <v>6.6</v>
      </c>
      <c r="L42" s="5"/>
    </row>
    <row r="43" spans="1:12" ht="12.75">
      <c r="A43" s="4" t="s">
        <v>49</v>
      </c>
      <c r="B43" s="4">
        <v>1237</v>
      </c>
      <c r="C43" s="36">
        <f t="shared" si="0"/>
        <v>0</v>
      </c>
      <c r="D43" s="36">
        <f t="shared" si="1"/>
        <v>0</v>
      </c>
      <c r="E43" s="5"/>
      <c r="F43" s="4">
        <v>42</v>
      </c>
      <c r="G43" s="36">
        <f t="shared" si="2"/>
        <v>0</v>
      </c>
      <c r="H43" s="36">
        <f t="shared" si="3"/>
        <v>0</v>
      </c>
      <c r="I43" s="5"/>
      <c r="J43" s="71">
        <v>36</v>
      </c>
      <c r="K43" s="49">
        <v>6.6</v>
      </c>
      <c r="L43" s="5"/>
    </row>
    <row r="44" spans="1:12" ht="12.75">
      <c r="A44" s="16" t="s">
        <v>50</v>
      </c>
      <c r="D44" s="5">
        <f>SUM(D20:D43)</f>
        <v>0</v>
      </c>
      <c r="E44" s="5"/>
      <c r="F44" s="4"/>
      <c r="G44" s="5"/>
      <c r="H44" s="5">
        <f>SUM(H20:H43)</f>
        <v>0</v>
      </c>
      <c r="I44" s="5"/>
      <c r="J44" s="5"/>
      <c r="K44" s="5"/>
      <c r="L44" s="5"/>
    </row>
    <row r="45" spans="1:12" ht="12.75">
      <c r="A45" s="16" t="s">
        <v>51</v>
      </c>
      <c r="D45" s="5">
        <f>(B43-B19)*280</f>
        <v>0</v>
      </c>
      <c r="E45" s="5"/>
      <c r="F45" s="5"/>
      <c r="G45" s="5"/>
      <c r="H45" s="5">
        <f>(F43-F19)*280</f>
        <v>0</v>
      </c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208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215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3" ht="12.75">
      <c r="A56" s="1" t="s">
        <v>216</v>
      </c>
      <c r="B56" s="1"/>
      <c r="C56" s="1"/>
    </row>
    <row r="57" spans="1:3" ht="14.25" customHeight="1">
      <c r="A57" s="35"/>
      <c r="B57" s="35" t="s">
        <v>54</v>
      </c>
      <c r="C57" s="35"/>
    </row>
  </sheetData>
  <sheetProtection/>
  <mergeCells count="2"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37">
      <selection activeCell="A50" sqref="A50:L57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1"/>
      <c r="B1" s="1" t="s">
        <v>203</v>
      </c>
      <c r="C1" s="1"/>
      <c r="D1" s="1"/>
      <c r="E1" s="1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1" t="s">
        <v>97</v>
      </c>
      <c r="B3" s="1"/>
      <c r="C3" s="1"/>
      <c r="D3" s="1"/>
      <c r="E3" s="1"/>
      <c r="G3" s="2" t="s">
        <v>2</v>
      </c>
      <c r="I3" s="1" t="s">
        <v>205</v>
      </c>
      <c r="J3" s="1"/>
      <c r="K3" s="1"/>
      <c r="L3" s="1"/>
      <c r="M3" s="3"/>
    </row>
    <row r="4" spans="3:13" ht="12.75">
      <c r="C4" s="2" t="s">
        <v>3</v>
      </c>
      <c r="M4" s="3"/>
    </row>
    <row r="5" spans="1:13" ht="12.75">
      <c r="A5" s="1" t="s">
        <v>98</v>
      </c>
      <c r="B5" s="1"/>
      <c r="C5" s="1"/>
      <c r="D5" s="1"/>
      <c r="E5" s="1"/>
      <c r="G5" s="2" t="s">
        <v>5</v>
      </c>
      <c r="I5" s="1" t="s">
        <v>106</v>
      </c>
      <c r="J5" s="1"/>
      <c r="K5" s="1"/>
      <c r="L5" s="1" t="s">
        <v>100</v>
      </c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'тр_2 отдача'!A11</f>
        <v>      нагрузок и тангенса "фи" за 21 декабря 2016  год трансформаторного</v>
      </c>
      <c r="M11" s="3"/>
    </row>
    <row r="12" spans="3:13" ht="12.75" customHeight="1">
      <c r="C12" s="6" t="s">
        <v>200</v>
      </c>
      <c r="M12" s="3"/>
    </row>
    <row r="13" ht="12.75">
      <c r="M13" s="3"/>
    </row>
    <row r="14" spans="1:13" s="16" customFormat="1" ht="12.75" customHeight="1">
      <c r="A14" s="87" t="s">
        <v>10</v>
      </c>
      <c r="B14" s="11" t="s">
        <v>107</v>
      </c>
      <c r="C14" s="9"/>
      <c r="D14" s="9"/>
      <c r="E14" s="10"/>
      <c r="F14" s="11" t="s">
        <v>102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103</v>
      </c>
      <c r="C15" s="15"/>
      <c r="D15" s="15"/>
      <c r="E15" s="18"/>
      <c r="F15" s="17" t="s">
        <v>104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105</v>
      </c>
      <c r="C16" s="23"/>
      <c r="D16" s="23">
        <v>280</v>
      </c>
      <c r="E16" s="24"/>
      <c r="F16" s="22" t="s">
        <v>72</v>
      </c>
      <c r="G16" s="23">
        <v>280</v>
      </c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4">
        <v>2555</v>
      </c>
      <c r="C19" s="4"/>
      <c r="D19" s="4"/>
      <c r="E19" s="4"/>
      <c r="F19" s="4">
        <v>802</v>
      </c>
      <c r="G19" s="4"/>
      <c r="H19" s="4"/>
      <c r="I19" s="5"/>
      <c r="J19" s="75" t="s">
        <v>217</v>
      </c>
      <c r="K19" s="49">
        <v>6.6</v>
      </c>
      <c r="L19" s="4"/>
    </row>
    <row r="20" spans="1:12" ht="12.75">
      <c r="A20" s="34" t="s">
        <v>26</v>
      </c>
      <c r="B20" s="4">
        <v>2555</v>
      </c>
      <c r="C20" s="36">
        <f>B20-B19</f>
        <v>0</v>
      </c>
      <c r="D20" s="36">
        <f>C20*280</f>
        <v>0</v>
      </c>
      <c r="E20" s="5"/>
      <c r="F20" s="4">
        <v>802</v>
      </c>
      <c r="G20" s="36">
        <f>F20-F19</f>
        <v>0</v>
      </c>
      <c r="H20" s="36">
        <f>G20*280</f>
        <v>0</v>
      </c>
      <c r="I20" s="5"/>
      <c r="J20" s="75" t="s">
        <v>217</v>
      </c>
      <c r="K20" s="49">
        <v>6.6</v>
      </c>
      <c r="L20" s="5"/>
    </row>
    <row r="21" spans="1:12" ht="12.75">
      <c r="A21" s="34" t="s">
        <v>27</v>
      </c>
      <c r="B21" s="4">
        <v>2555</v>
      </c>
      <c r="C21" s="36">
        <f aca="true" t="shared" si="0" ref="C21:C43">B21-B20</f>
        <v>0</v>
      </c>
      <c r="D21" s="36">
        <f aca="true" t="shared" si="1" ref="D21:D43">C21*280</f>
        <v>0</v>
      </c>
      <c r="E21" s="5"/>
      <c r="F21" s="4">
        <v>802</v>
      </c>
      <c r="G21" s="36">
        <f aca="true" t="shared" si="2" ref="G21:G43">F21-F20</f>
        <v>0</v>
      </c>
      <c r="H21" s="36">
        <f aca="true" t="shared" si="3" ref="H21:H43">G21*280</f>
        <v>0</v>
      </c>
      <c r="I21" s="5"/>
      <c r="J21" s="75" t="s">
        <v>217</v>
      </c>
      <c r="K21" s="49">
        <v>6.6</v>
      </c>
      <c r="L21" s="5"/>
    </row>
    <row r="22" spans="1:12" ht="12.75">
      <c r="A22" s="34" t="s">
        <v>28</v>
      </c>
      <c r="B22" s="4">
        <v>2555</v>
      </c>
      <c r="C22" s="36">
        <f t="shared" si="0"/>
        <v>0</v>
      </c>
      <c r="D22" s="36">
        <f t="shared" si="1"/>
        <v>0</v>
      </c>
      <c r="E22" s="5"/>
      <c r="F22" s="4">
        <v>802</v>
      </c>
      <c r="G22" s="36">
        <f>F22-F21</f>
        <v>0</v>
      </c>
      <c r="H22" s="36">
        <f t="shared" si="3"/>
        <v>0</v>
      </c>
      <c r="I22" s="5"/>
      <c r="J22" s="75" t="s">
        <v>217</v>
      </c>
      <c r="K22" s="49">
        <v>6.6</v>
      </c>
      <c r="L22" s="5"/>
    </row>
    <row r="23" spans="1:12" ht="12.75">
      <c r="A23" s="34" t="s">
        <v>29</v>
      </c>
      <c r="B23" s="4">
        <v>2555</v>
      </c>
      <c r="C23" s="36">
        <f t="shared" si="0"/>
        <v>0</v>
      </c>
      <c r="D23" s="36">
        <f t="shared" si="1"/>
        <v>0</v>
      </c>
      <c r="E23" s="5"/>
      <c r="F23" s="4">
        <v>802</v>
      </c>
      <c r="G23" s="36">
        <f t="shared" si="2"/>
        <v>0</v>
      </c>
      <c r="H23" s="36">
        <f t="shared" si="3"/>
        <v>0</v>
      </c>
      <c r="I23" s="5"/>
      <c r="J23" s="75" t="s">
        <v>217</v>
      </c>
      <c r="K23" s="49">
        <v>6.6</v>
      </c>
      <c r="L23" s="5"/>
    </row>
    <row r="24" spans="1:12" ht="12.75">
      <c r="A24" s="34" t="s">
        <v>30</v>
      </c>
      <c r="B24" s="4">
        <v>2555</v>
      </c>
      <c r="C24" s="36">
        <f t="shared" si="0"/>
        <v>0</v>
      </c>
      <c r="D24" s="36">
        <f t="shared" si="1"/>
        <v>0</v>
      </c>
      <c r="E24" s="5"/>
      <c r="F24" s="4">
        <v>802</v>
      </c>
      <c r="G24" s="36">
        <f t="shared" si="2"/>
        <v>0</v>
      </c>
      <c r="H24" s="36">
        <f t="shared" si="3"/>
        <v>0</v>
      </c>
      <c r="I24" s="5"/>
      <c r="J24" s="75" t="s">
        <v>217</v>
      </c>
      <c r="K24" s="49">
        <v>6.6</v>
      </c>
      <c r="L24" s="5"/>
    </row>
    <row r="25" spans="1:12" ht="12.75">
      <c r="A25" s="34" t="s">
        <v>31</v>
      </c>
      <c r="B25" s="4">
        <v>2555</v>
      </c>
      <c r="C25" s="36">
        <f t="shared" si="0"/>
        <v>0</v>
      </c>
      <c r="D25" s="36">
        <f t="shared" si="1"/>
        <v>0</v>
      </c>
      <c r="E25" s="5"/>
      <c r="F25" s="4">
        <v>802</v>
      </c>
      <c r="G25" s="36">
        <f t="shared" si="2"/>
        <v>0</v>
      </c>
      <c r="H25" s="36">
        <f t="shared" si="3"/>
        <v>0</v>
      </c>
      <c r="I25" s="5"/>
      <c r="J25" s="75" t="s">
        <v>217</v>
      </c>
      <c r="K25" s="49">
        <v>6.6</v>
      </c>
      <c r="L25" s="5"/>
    </row>
    <row r="26" spans="1:12" ht="12.75">
      <c r="A26" s="34" t="s">
        <v>32</v>
      </c>
      <c r="B26" s="4">
        <v>2555</v>
      </c>
      <c r="C26" s="36">
        <f t="shared" si="0"/>
        <v>0</v>
      </c>
      <c r="D26" s="36">
        <f t="shared" si="1"/>
        <v>0</v>
      </c>
      <c r="E26" s="5"/>
      <c r="F26" s="4">
        <v>802</v>
      </c>
      <c r="G26" s="36">
        <f t="shared" si="2"/>
        <v>0</v>
      </c>
      <c r="H26" s="36">
        <f t="shared" si="3"/>
        <v>0</v>
      </c>
      <c r="I26" s="5"/>
      <c r="J26" s="75">
        <v>36.1</v>
      </c>
      <c r="K26" s="49">
        <v>6.6</v>
      </c>
      <c r="L26" s="5"/>
    </row>
    <row r="27" spans="1:12" ht="12.75">
      <c r="A27" s="34" t="s">
        <v>33</v>
      </c>
      <c r="B27" s="4">
        <v>2555</v>
      </c>
      <c r="C27" s="36">
        <f t="shared" si="0"/>
        <v>0</v>
      </c>
      <c r="D27" s="36">
        <f t="shared" si="1"/>
        <v>0</v>
      </c>
      <c r="E27" s="5"/>
      <c r="F27" s="4">
        <v>802</v>
      </c>
      <c r="G27" s="36">
        <f t="shared" si="2"/>
        <v>0</v>
      </c>
      <c r="H27" s="36">
        <f t="shared" si="3"/>
        <v>0</v>
      </c>
      <c r="I27" s="5"/>
      <c r="J27" s="75">
        <v>35.8</v>
      </c>
      <c r="K27" s="49">
        <v>6.5</v>
      </c>
      <c r="L27" s="5"/>
    </row>
    <row r="28" spans="1:12" ht="12.75">
      <c r="A28" s="34" t="s">
        <v>34</v>
      </c>
      <c r="B28" s="4">
        <v>2555</v>
      </c>
      <c r="C28" s="36">
        <f t="shared" si="0"/>
        <v>0</v>
      </c>
      <c r="D28" s="36">
        <f t="shared" si="1"/>
        <v>0</v>
      </c>
      <c r="E28" s="5"/>
      <c r="F28" s="4">
        <v>802</v>
      </c>
      <c r="G28" s="36">
        <f t="shared" si="2"/>
        <v>0</v>
      </c>
      <c r="H28" s="36">
        <f t="shared" si="3"/>
        <v>0</v>
      </c>
      <c r="I28" s="5"/>
      <c r="J28" s="71" t="s">
        <v>209</v>
      </c>
      <c r="K28" s="49">
        <v>6.5</v>
      </c>
      <c r="L28" s="5"/>
    </row>
    <row r="29" spans="1:12" ht="12.75">
      <c r="A29" s="34" t="s">
        <v>35</v>
      </c>
      <c r="B29" s="4">
        <v>2555</v>
      </c>
      <c r="C29" s="36">
        <f t="shared" si="0"/>
        <v>0</v>
      </c>
      <c r="D29" s="36">
        <f t="shared" si="1"/>
        <v>0</v>
      </c>
      <c r="E29" s="5"/>
      <c r="F29" s="4">
        <v>802</v>
      </c>
      <c r="G29" s="36">
        <f t="shared" si="2"/>
        <v>0</v>
      </c>
      <c r="H29" s="36">
        <f t="shared" si="3"/>
        <v>0</v>
      </c>
      <c r="I29" s="5"/>
      <c r="J29" s="71" t="s">
        <v>209</v>
      </c>
      <c r="K29" s="49">
        <v>6.5</v>
      </c>
      <c r="L29" s="5"/>
    </row>
    <row r="30" spans="1:12" ht="12.75">
      <c r="A30" s="34" t="s">
        <v>36</v>
      </c>
      <c r="B30" s="4">
        <v>2555</v>
      </c>
      <c r="C30" s="36">
        <f t="shared" si="0"/>
        <v>0</v>
      </c>
      <c r="D30" s="36">
        <f t="shared" si="1"/>
        <v>0</v>
      </c>
      <c r="E30" s="5"/>
      <c r="F30" s="4">
        <v>802</v>
      </c>
      <c r="G30" s="36">
        <f t="shared" si="2"/>
        <v>0</v>
      </c>
      <c r="H30" s="36">
        <f t="shared" si="3"/>
        <v>0</v>
      </c>
      <c r="I30" s="5"/>
      <c r="J30" s="71" t="s">
        <v>209</v>
      </c>
      <c r="K30" s="49">
        <v>6.5</v>
      </c>
      <c r="L30" s="5"/>
    </row>
    <row r="31" spans="1:12" ht="12.75">
      <c r="A31" s="34" t="s">
        <v>37</v>
      </c>
      <c r="B31" s="4">
        <v>2555</v>
      </c>
      <c r="C31" s="36">
        <f t="shared" si="0"/>
        <v>0</v>
      </c>
      <c r="D31" s="36">
        <f t="shared" si="1"/>
        <v>0</v>
      </c>
      <c r="E31" s="5"/>
      <c r="F31" s="4">
        <v>802</v>
      </c>
      <c r="G31" s="36">
        <f t="shared" si="2"/>
        <v>0</v>
      </c>
      <c r="H31" s="36">
        <f t="shared" si="3"/>
        <v>0</v>
      </c>
      <c r="I31" s="5"/>
      <c r="J31" s="71" t="s">
        <v>209</v>
      </c>
      <c r="K31" s="49">
        <v>6.5</v>
      </c>
      <c r="L31" s="5"/>
    </row>
    <row r="32" spans="1:12" ht="12.75">
      <c r="A32" s="34" t="s">
        <v>38</v>
      </c>
      <c r="B32" s="4">
        <v>2555</v>
      </c>
      <c r="C32" s="36">
        <f t="shared" si="0"/>
        <v>0</v>
      </c>
      <c r="D32" s="36">
        <f t="shared" si="1"/>
        <v>0</v>
      </c>
      <c r="E32" s="5"/>
      <c r="F32" s="4">
        <v>802</v>
      </c>
      <c r="G32" s="36">
        <f t="shared" si="2"/>
        <v>0</v>
      </c>
      <c r="H32" s="36">
        <f t="shared" si="3"/>
        <v>0</v>
      </c>
      <c r="I32" s="5"/>
      <c r="J32" s="71" t="s">
        <v>209</v>
      </c>
      <c r="K32" s="49">
        <v>6.5</v>
      </c>
      <c r="L32" s="5"/>
    </row>
    <row r="33" spans="1:12" ht="12.75">
      <c r="A33" s="34" t="s">
        <v>39</v>
      </c>
      <c r="B33" s="4">
        <v>2555</v>
      </c>
      <c r="C33" s="36">
        <f t="shared" si="0"/>
        <v>0</v>
      </c>
      <c r="D33" s="36">
        <f t="shared" si="1"/>
        <v>0</v>
      </c>
      <c r="E33" s="5"/>
      <c r="F33" s="4">
        <v>802</v>
      </c>
      <c r="G33" s="36">
        <f t="shared" si="2"/>
        <v>0</v>
      </c>
      <c r="H33" s="36">
        <f t="shared" si="3"/>
        <v>0</v>
      </c>
      <c r="I33" s="5"/>
      <c r="J33" s="71" t="s">
        <v>209</v>
      </c>
      <c r="K33" s="49">
        <v>6.5</v>
      </c>
      <c r="L33" s="5"/>
    </row>
    <row r="34" spans="1:12" ht="12.75">
      <c r="A34" s="34" t="s">
        <v>40</v>
      </c>
      <c r="B34" s="4">
        <v>2555</v>
      </c>
      <c r="C34" s="36">
        <f t="shared" si="0"/>
        <v>0</v>
      </c>
      <c r="D34" s="36">
        <f t="shared" si="1"/>
        <v>0</v>
      </c>
      <c r="E34" s="5"/>
      <c r="F34" s="4">
        <v>802</v>
      </c>
      <c r="G34" s="36">
        <f t="shared" si="2"/>
        <v>0</v>
      </c>
      <c r="H34" s="36">
        <f t="shared" si="3"/>
        <v>0</v>
      </c>
      <c r="I34" s="5"/>
      <c r="J34" s="71">
        <v>35</v>
      </c>
      <c r="K34" s="49">
        <v>6.4</v>
      </c>
      <c r="L34" s="5"/>
    </row>
    <row r="35" spans="1:12" ht="12.75">
      <c r="A35" s="34" t="s">
        <v>41</v>
      </c>
      <c r="B35" s="4">
        <v>2555</v>
      </c>
      <c r="C35" s="36">
        <f t="shared" si="0"/>
        <v>0</v>
      </c>
      <c r="D35" s="36">
        <f t="shared" si="1"/>
        <v>0</v>
      </c>
      <c r="E35" s="5"/>
      <c r="F35" s="4">
        <v>802</v>
      </c>
      <c r="G35" s="36">
        <f t="shared" si="2"/>
        <v>0</v>
      </c>
      <c r="H35" s="36">
        <f t="shared" si="3"/>
        <v>0</v>
      </c>
      <c r="I35" s="5"/>
      <c r="J35" s="71">
        <v>35.8</v>
      </c>
      <c r="K35" s="49">
        <v>6.5</v>
      </c>
      <c r="L35" s="5"/>
    </row>
    <row r="36" spans="1:12" ht="12.75">
      <c r="A36" s="34" t="s">
        <v>42</v>
      </c>
      <c r="B36" s="4">
        <v>2555</v>
      </c>
      <c r="C36" s="36">
        <f t="shared" si="0"/>
        <v>0</v>
      </c>
      <c r="D36" s="36">
        <f t="shared" si="1"/>
        <v>0</v>
      </c>
      <c r="E36" s="5"/>
      <c r="F36" s="4">
        <v>802</v>
      </c>
      <c r="G36" s="36">
        <f t="shared" si="2"/>
        <v>0</v>
      </c>
      <c r="H36" s="36">
        <f t="shared" si="3"/>
        <v>0</v>
      </c>
      <c r="I36" s="5"/>
      <c r="J36" s="71">
        <v>35.8</v>
      </c>
      <c r="K36" s="49">
        <v>6.5</v>
      </c>
      <c r="L36" s="5"/>
    </row>
    <row r="37" spans="1:12" ht="12.75">
      <c r="A37" s="34" t="s">
        <v>43</v>
      </c>
      <c r="B37" s="4">
        <v>2555</v>
      </c>
      <c r="C37" s="36">
        <f t="shared" si="0"/>
        <v>0</v>
      </c>
      <c r="D37" s="36">
        <f t="shared" si="1"/>
        <v>0</v>
      </c>
      <c r="E37" s="5"/>
      <c r="F37" s="4">
        <v>802</v>
      </c>
      <c r="G37" s="36">
        <f t="shared" si="2"/>
        <v>0</v>
      </c>
      <c r="H37" s="36">
        <f t="shared" si="3"/>
        <v>0</v>
      </c>
      <c r="I37" s="5"/>
      <c r="J37" s="71">
        <v>35.5</v>
      </c>
      <c r="K37" s="49">
        <v>6.5</v>
      </c>
      <c r="L37" s="5"/>
    </row>
    <row r="38" spans="1:12" ht="12.75">
      <c r="A38" s="34" t="s">
        <v>44</v>
      </c>
      <c r="B38" s="4">
        <v>2555</v>
      </c>
      <c r="C38" s="36">
        <f t="shared" si="0"/>
        <v>0</v>
      </c>
      <c r="D38" s="36">
        <f t="shared" si="1"/>
        <v>0</v>
      </c>
      <c r="E38" s="5"/>
      <c r="F38" s="4">
        <v>802</v>
      </c>
      <c r="G38" s="36">
        <f t="shared" si="2"/>
        <v>0</v>
      </c>
      <c r="H38" s="36">
        <f t="shared" si="3"/>
        <v>0</v>
      </c>
      <c r="I38" s="5"/>
      <c r="J38" s="71" t="s">
        <v>210</v>
      </c>
      <c r="K38" s="49">
        <v>6.5</v>
      </c>
      <c r="L38" s="5"/>
    </row>
    <row r="39" spans="1:12" ht="12.75">
      <c r="A39" s="34" t="s">
        <v>45</v>
      </c>
      <c r="B39" s="4">
        <v>2555</v>
      </c>
      <c r="C39" s="36">
        <f t="shared" si="0"/>
        <v>0</v>
      </c>
      <c r="D39" s="36">
        <f t="shared" si="1"/>
        <v>0</v>
      </c>
      <c r="E39" s="5"/>
      <c r="F39" s="4">
        <v>802</v>
      </c>
      <c r="G39" s="36">
        <f t="shared" si="2"/>
        <v>0</v>
      </c>
      <c r="H39" s="36">
        <f t="shared" si="3"/>
        <v>0</v>
      </c>
      <c r="I39" s="5"/>
      <c r="J39" s="71" t="s">
        <v>210</v>
      </c>
      <c r="K39" s="49">
        <v>6.5</v>
      </c>
      <c r="L39" s="5"/>
    </row>
    <row r="40" spans="1:12" ht="12.75">
      <c r="A40" s="34" t="s">
        <v>46</v>
      </c>
      <c r="B40" s="4">
        <v>2555</v>
      </c>
      <c r="C40" s="36">
        <f t="shared" si="0"/>
        <v>0</v>
      </c>
      <c r="D40" s="36">
        <f t="shared" si="1"/>
        <v>0</v>
      </c>
      <c r="E40" s="5"/>
      <c r="F40" s="4">
        <v>802</v>
      </c>
      <c r="G40" s="36">
        <f t="shared" si="2"/>
        <v>0</v>
      </c>
      <c r="H40" s="36">
        <f t="shared" si="3"/>
        <v>0</v>
      </c>
      <c r="I40" s="5"/>
      <c r="J40" s="71" t="s">
        <v>210</v>
      </c>
      <c r="K40" s="49">
        <v>6.5</v>
      </c>
      <c r="L40" s="5"/>
    </row>
    <row r="41" spans="1:12" ht="12.75">
      <c r="A41" s="34" t="s">
        <v>47</v>
      </c>
      <c r="B41" s="4">
        <v>2555</v>
      </c>
      <c r="C41" s="36">
        <f t="shared" si="0"/>
        <v>0</v>
      </c>
      <c r="D41" s="36">
        <f t="shared" si="1"/>
        <v>0</v>
      </c>
      <c r="E41" s="5"/>
      <c r="F41" s="4">
        <v>802</v>
      </c>
      <c r="G41" s="36">
        <f t="shared" si="2"/>
        <v>0</v>
      </c>
      <c r="H41" s="36">
        <f>G41*280</f>
        <v>0</v>
      </c>
      <c r="I41" s="5"/>
      <c r="J41" s="71" t="s">
        <v>210</v>
      </c>
      <c r="K41" s="49">
        <v>6.5</v>
      </c>
      <c r="L41" s="5"/>
    </row>
    <row r="42" spans="1:12" ht="12.75">
      <c r="A42" s="34" t="s">
        <v>48</v>
      </c>
      <c r="B42" s="4">
        <v>2555</v>
      </c>
      <c r="C42" s="36">
        <f t="shared" si="0"/>
        <v>0</v>
      </c>
      <c r="D42" s="36">
        <f t="shared" si="1"/>
        <v>0</v>
      </c>
      <c r="E42" s="5"/>
      <c r="F42" s="4">
        <v>802</v>
      </c>
      <c r="G42" s="36">
        <f t="shared" si="2"/>
        <v>0</v>
      </c>
      <c r="H42" s="36">
        <f t="shared" si="3"/>
        <v>0</v>
      </c>
      <c r="I42" s="5"/>
      <c r="J42" s="71">
        <v>36</v>
      </c>
      <c r="K42" s="49">
        <v>6.6</v>
      </c>
      <c r="L42" s="5"/>
    </row>
    <row r="43" spans="1:12" ht="12.75">
      <c r="A43" s="4" t="s">
        <v>49</v>
      </c>
      <c r="B43" s="4">
        <v>2555</v>
      </c>
      <c r="C43" s="36">
        <f t="shared" si="0"/>
        <v>0</v>
      </c>
      <c r="D43" s="36">
        <f t="shared" si="1"/>
        <v>0</v>
      </c>
      <c r="E43" s="5"/>
      <c r="F43" s="4">
        <v>802</v>
      </c>
      <c r="G43" s="36">
        <f t="shared" si="2"/>
        <v>0</v>
      </c>
      <c r="H43" s="36">
        <f t="shared" si="3"/>
        <v>0</v>
      </c>
      <c r="I43" s="5"/>
      <c r="J43" s="71">
        <v>36</v>
      </c>
      <c r="K43" s="49">
        <v>6.6</v>
      </c>
      <c r="L43" s="5"/>
    </row>
    <row r="44" spans="1:12" ht="12.75">
      <c r="A44" s="16" t="s">
        <v>50</v>
      </c>
      <c r="D44" s="5">
        <f>SUM(D20:D43)</f>
        <v>0</v>
      </c>
      <c r="E44" s="5"/>
      <c r="F44" s="5"/>
      <c r="H44" s="5">
        <f>SUM(H20:H43)</f>
        <v>0</v>
      </c>
      <c r="I44" s="5"/>
      <c r="J44" s="5"/>
      <c r="K44" s="5"/>
      <c r="L44" s="5"/>
    </row>
    <row r="45" spans="1:12" ht="12.75">
      <c r="A45" s="16" t="s">
        <v>51</v>
      </c>
      <c r="D45" s="5">
        <f>(B43-B19)*280</f>
        <v>0</v>
      </c>
      <c r="E45" s="5"/>
      <c r="F45" s="5"/>
      <c r="H45" s="5">
        <f>(F43-F19)*280</f>
        <v>0</v>
      </c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208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215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3" ht="12.75">
      <c r="A56" s="1" t="s">
        <v>216</v>
      </c>
      <c r="B56" s="1"/>
      <c r="C56" s="1"/>
    </row>
    <row r="57" spans="1:3" ht="14.25" customHeight="1">
      <c r="A57" s="35"/>
      <c r="B57" s="35" t="s">
        <v>54</v>
      </c>
      <c r="C57" s="35"/>
    </row>
  </sheetData>
  <sheetProtection/>
  <mergeCells count="2"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25">
      <selection activeCell="A50" sqref="A50:L57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1"/>
      <c r="B1" s="1" t="s">
        <v>203</v>
      </c>
      <c r="C1" s="1"/>
      <c r="D1" s="1"/>
      <c r="E1" s="1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1" t="s">
        <v>97</v>
      </c>
      <c r="B3" s="1"/>
      <c r="C3" s="1"/>
      <c r="D3" s="1"/>
      <c r="E3" s="1"/>
      <c r="G3" s="2" t="s">
        <v>2</v>
      </c>
      <c r="I3" s="1" t="s">
        <v>205</v>
      </c>
      <c r="J3" s="1"/>
      <c r="K3" s="1"/>
      <c r="L3" s="1"/>
      <c r="M3" s="3"/>
    </row>
    <row r="4" spans="3:13" ht="12.75">
      <c r="C4" s="2" t="s">
        <v>3</v>
      </c>
      <c r="M4" s="3"/>
    </row>
    <row r="5" spans="1:13" ht="12.75">
      <c r="A5" s="1" t="s">
        <v>98</v>
      </c>
      <c r="B5" s="1"/>
      <c r="C5" s="1"/>
      <c r="D5" s="1"/>
      <c r="E5" s="1"/>
      <c r="G5" s="2" t="s">
        <v>5</v>
      </c>
      <c r="I5" s="1" t="s">
        <v>108</v>
      </c>
      <c r="J5" s="1"/>
      <c r="K5" s="1"/>
      <c r="L5" s="1" t="s">
        <v>100</v>
      </c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'тр_3 отдача'!A11</f>
        <v>      нагрузок и тангенса "фи" за 21 декабря 2016  год трансформаторного</v>
      </c>
      <c r="M11" s="3"/>
    </row>
    <row r="12" spans="3:13" ht="12.75" customHeight="1">
      <c r="C12" s="6" t="s">
        <v>200</v>
      </c>
      <c r="M12" s="3"/>
    </row>
    <row r="13" ht="12.75">
      <c r="M13" s="3"/>
    </row>
    <row r="14" spans="1:13" s="16" customFormat="1" ht="12.75" customHeight="1">
      <c r="A14" s="87" t="s">
        <v>10</v>
      </c>
      <c r="B14" s="11" t="s">
        <v>101</v>
      </c>
      <c r="C14" s="9"/>
      <c r="D14" s="9"/>
      <c r="E14" s="10"/>
      <c r="F14" s="11" t="s">
        <v>102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103</v>
      </c>
      <c r="C15" s="15"/>
      <c r="D15" s="15"/>
      <c r="E15" s="18"/>
      <c r="F15" s="17" t="s">
        <v>104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105</v>
      </c>
      <c r="C16" s="23"/>
      <c r="D16" s="23">
        <v>280</v>
      </c>
      <c r="E16" s="24"/>
      <c r="F16" s="22" t="s">
        <v>72</v>
      </c>
      <c r="G16" s="23">
        <v>280</v>
      </c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4">
        <v>7630</v>
      </c>
      <c r="C19" s="4"/>
      <c r="D19" s="4"/>
      <c r="E19" s="4"/>
      <c r="F19" s="4">
        <v>384</v>
      </c>
      <c r="G19" s="4"/>
      <c r="H19" s="4"/>
      <c r="I19" s="5"/>
      <c r="J19" s="76">
        <v>36.3</v>
      </c>
      <c r="K19" s="49">
        <v>6.6</v>
      </c>
      <c r="L19" s="4"/>
    </row>
    <row r="20" spans="1:12" ht="12.75">
      <c r="A20" s="34" t="s">
        <v>26</v>
      </c>
      <c r="B20" s="4">
        <v>7630</v>
      </c>
      <c r="C20" s="36">
        <f>B20-B19</f>
        <v>0</v>
      </c>
      <c r="D20" s="36">
        <f>C20*280</f>
        <v>0</v>
      </c>
      <c r="E20" s="5"/>
      <c r="F20" s="4">
        <v>384</v>
      </c>
      <c r="G20" s="36">
        <f>F20-F19</f>
        <v>0</v>
      </c>
      <c r="H20" s="36">
        <f>G20*280</f>
        <v>0</v>
      </c>
      <c r="I20" s="79"/>
      <c r="J20" s="76">
        <v>36.3</v>
      </c>
      <c r="K20" s="49">
        <v>6.6</v>
      </c>
      <c r="L20" s="5"/>
    </row>
    <row r="21" spans="1:12" ht="12.75">
      <c r="A21" s="34" t="s">
        <v>27</v>
      </c>
      <c r="B21" s="4">
        <v>7630</v>
      </c>
      <c r="C21" s="36">
        <f aca="true" t="shared" si="0" ref="C21:C43">B21-B20</f>
        <v>0</v>
      </c>
      <c r="D21" s="36">
        <f aca="true" t="shared" si="1" ref="D21:D43">C21*280</f>
        <v>0</v>
      </c>
      <c r="E21" s="5"/>
      <c r="F21" s="4">
        <v>384</v>
      </c>
      <c r="G21" s="36">
        <f aca="true" t="shared" si="2" ref="G21:G43">F21-F20</f>
        <v>0</v>
      </c>
      <c r="H21" s="36">
        <f aca="true" t="shared" si="3" ref="H21:H43">G21*280</f>
        <v>0</v>
      </c>
      <c r="I21" s="5"/>
      <c r="J21" s="76">
        <v>36.3</v>
      </c>
      <c r="K21" s="49">
        <v>6.6</v>
      </c>
      <c r="L21" s="5"/>
    </row>
    <row r="22" spans="1:12" ht="12.75">
      <c r="A22" s="34" t="s">
        <v>28</v>
      </c>
      <c r="B22" s="4">
        <v>7630</v>
      </c>
      <c r="C22" s="36">
        <f t="shared" si="0"/>
        <v>0</v>
      </c>
      <c r="D22" s="36">
        <f t="shared" si="1"/>
        <v>0</v>
      </c>
      <c r="E22" s="5"/>
      <c r="F22" s="4">
        <v>384</v>
      </c>
      <c r="G22" s="36">
        <f t="shared" si="2"/>
        <v>0</v>
      </c>
      <c r="H22" s="36">
        <f t="shared" si="3"/>
        <v>0</v>
      </c>
      <c r="I22" s="5"/>
      <c r="J22" s="76">
        <v>36.3</v>
      </c>
      <c r="K22" s="49">
        <v>6.6</v>
      </c>
      <c r="L22" s="5"/>
    </row>
    <row r="23" spans="1:12" ht="12.75">
      <c r="A23" s="34" t="s">
        <v>29</v>
      </c>
      <c r="B23" s="4">
        <v>7630</v>
      </c>
      <c r="C23" s="36">
        <f t="shared" si="0"/>
        <v>0</v>
      </c>
      <c r="D23" s="36">
        <f t="shared" si="1"/>
        <v>0</v>
      </c>
      <c r="E23" s="5"/>
      <c r="F23" s="4">
        <v>384</v>
      </c>
      <c r="G23" s="36">
        <f t="shared" si="2"/>
        <v>0</v>
      </c>
      <c r="H23" s="36">
        <f t="shared" si="3"/>
        <v>0</v>
      </c>
      <c r="I23" s="5"/>
      <c r="J23" s="76">
        <v>36.3</v>
      </c>
      <c r="K23" s="49">
        <v>6.6</v>
      </c>
      <c r="L23" s="5"/>
    </row>
    <row r="24" spans="1:12" ht="12.75">
      <c r="A24" s="34" t="s">
        <v>30</v>
      </c>
      <c r="B24" s="4">
        <v>7630</v>
      </c>
      <c r="C24" s="36">
        <f t="shared" si="0"/>
        <v>0</v>
      </c>
      <c r="D24" s="36">
        <f t="shared" si="1"/>
        <v>0</v>
      </c>
      <c r="E24" s="5"/>
      <c r="F24" s="4">
        <v>384</v>
      </c>
      <c r="G24" s="36">
        <f t="shared" si="2"/>
        <v>0</v>
      </c>
      <c r="H24" s="36">
        <f t="shared" si="3"/>
        <v>0</v>
      </c>
      <c r="I24" s="5"/>
      <c r="J24" s="76">
        <v>36.3</v>
      </c>
      <c r="K24" s="49">
        <v>6.6</v>
      </c>
      <c r="L24" s="5"/>
    </row>
    <row r="25" spans="1:12" ht="12.75">
      <c r="A25" s="34" t="s">
        <v>31</v>
      </c>
      <c r="B25" s="4">
        <v>7630</v>
      </c>
      <c r="C25" s="36">
        <f t="shared" si="0"/>
        <v>0</v>
      </c>
      <c r="D25" s="36">
        <f t="shared" si="1"/>
        <v>0</v>
      </c>
      <c r="E25" s="5"/>
      <c r="F25" s="4">
        <v>384</v>
      </c>
      <c r="G25" s="36">
        <f t="shared" si="2"/>
        <v>0</v>
      </c>
      <c r="H25" s="36">
        <f t="shared" si="3"/>
        <v>0</v>
      </c>
      <c r="I25" s="5"/>
      <c r="J25" s="76">
        <v>36.3</v>
      </c>
      <c r="K25" s="49">
        <v>6.6</v>
      </c>
      <c r="L25" s="5"/>
    </row>
    <row r="26" spans="1:12" ht="12.75">
      <c r="A26" s="34" t="s">
        <v>32</v>
      </c>
      <c r="B26" s="4">
        <v>7630</v>
      </c>
      <c r="C26" s="36">
        <f t="shared" si="0"/>
        <v>0</v>
      </c>
      <c r="D26" s="36">
        <f t="shared" si="1"/>
        <v>0</v>
      </c>
      <c r="E26" s="5"/>
      <c r="F26" s="4">
        <v>384</v>
      </c>
      <c r="G26" s="36">
        <f t="shared" si="2"/>
        <v>0</v>
      </c>
      <c r="H26" s="36">
        <f t="shared" si="3"/>
        <v>0</v>
      </c>
      <c r="I26" s="5"/>
      <c r="J26" s="76">
        <v>36.1</v>
      </c>
      <c r="K26" s="49">
        <v>6.6</v>
      </c>
      <c r="L26" s="5"/>
    </row>
    <row r="27" spans="1:12" ht="12.75">
      <c r="A27" s="34" t="s">
        <v>33</v>
      </c>
      <c r="B27" s="4">
        <v>7630</v>
      </c>
      <c r="C27" s="36">
        <f t="shared" si="0"/>
        <v>0</v>
      </c>
      <c r="D27" s="36">
        <f t="shared" si="1"/>
        <v>0</v>
      </c>
      <c r="E27" s="5"/>
      <c r="F27" s="4">
        <v>384</v>
      </c>
      <c r="G27" s="36">
        <f t="shared" si="2"/>
        <v>0</v>
      </c>
      <c r="H27" s="36">
        <f t="shared" si="3"/>
        <v>0</v>
      </c>
      <c r="I27" s="5"/>
      <c r="J27" s="76">
        <v>35.8</v>
      </c>
      <c r="K27" s="49">
        <v>6.5</v>
      </c>
      <c r="L27" s="5"/>
    </row>
    <row r="28" spans="1:12" ht="12.75">
      <c r="A28" s="34" t="s">
        <v>34</v>
      </c>
      <c r="B28" s="4">
        <v>7630</v>
      </c>
      <c r="C28" s="36">
        <f t="shared" si="0"/>
        <v>0</v>
      </c>
      <c r="D28" s="36">
        <f t="shared" si="1"/>
        <v>0</v>
      </c>
      <c r="E28" s="5"/>
      <c r="F28" s="4">
        <v>384</v>
      </c>
      <c r="G28" s="36">
        <f t="shared" si="2"/>
        <v>0</v>
      </c>
      <c r="H28" s="36">
        <f t="shared" si="3"/>
        <v>0</v>
      </c>
      <c r="I28" s="5"/>
      <c r="J28" s="71" t="s">
        <v>209</v>
      </c>
      <c r="K28" s="49">
        <v>6.5</v>
      </c>
      <c r="L28" s="5"/>
    </row>
    <row r="29" spans="1:12" ht="12.75">
      <c r="A29" s="34" t="s">
        <v>35</v>
      </c>
      <c r="B29" s="4">
        <v>7630</v>
      </c>
      <c r="C29" s="36">
        <f t="shared" si="0"/>
        <v>0</v>
      </c>
      <c r="D29" s="36">
        <f t="shared" si="1"/>
        <v>0</v>
      </c>
      <c r="E29" s="5"/>
      <c r="F29" s="4">
        <v>384</v>
      </c>
      <c r="G29" s="36">
        <f t="shared" si="2"/>
        <v>0</v>
      </c>
      <c r="H29" s="36">
        <f t="shared" si="3"/>
        <v>0</v>
      </c>
      <c r="I29" s="5"/>
      <c r="J29" s="71" t="s">
        <v>209</v>
      </c>
      <c r="K29" s="49">
        <v>6.5</v>
      </c>
      <c r="L29" s="5"/>
    </row>
    <row r="30" spans="1:12" ht="12.75">
      <c r="A30" s="34" t="s">
        <v>36</v>
      </c>
      <c r="B30" s="4">
        <v>7630</v>
      </c>
      <c r="C30" s="36">
        <f t="shared" si="0"/>
        <v>0</v>
      </c>
      <c r="D30" s="36">
        <f t="shared" si="1"/>
        <v>0</v>
      </c>
      <c r="E30" s="5"/>
      <c r="F30" s="4">
        <v>384</v>
      </c>
      <c r="G30" s="36">
        <f t="shared" si="2"/>
        <v>0</v>
      </c>
      <c r="H30" s="36">
        <f t="shared" si="3"/>
        <v>0</v>
      </c>
      <c r="I30" s="5"/>
      <c r="J30" s="71" t="s">
        <v>209</v>
      </c>
      <c r="K30" s="49">
        <v>6.5</v>
      </c>
      <c r="L30" s="5"/>
    </row>
    <row r="31" spans="1:12" ht="12.75">
      <c r="A31" s="34" t="s">
        <v>37</v>
      </c>
      <c r="B31" s="4">
        <v>7630</v>
      </c>
      <c r="C31" s="36">
        <f t="shared" si="0"/>
        <v>0</v>
      </c>
      <c r="D31" s="36">
        <f t="shared" si="1"/>
        <v>0</v>
      </c>
      <c r="E31" s="5"/>
      <c r="F31" s="4">
        <v>384</v>
      </c>
      <c r="G31" s="36">
        <f t="shared" si="2"/>
        <v>0</v>
      </c>
      <c r="H31" s="36">
        <f t="shared" si="3"/>
        <v>0</v>
      </c>
      <c r="I31" s="5"/>
      <c r="J31" s="71" t="s">
        <v>210</v>
      </c>
      <c r="K31" s="49">
        <v>6.5</v>
      </c>
      <c r="L31" s="5"/>
    </row>
    <row r="32" spans="1:12" ht="12.75">
      <c r="A32" s="34" t="s">
        <v>38</v>
      </c>
      <c r="B32" s="4">
        <v>7630</v>
      </c>
      <c r="C32" s="36">
        <f t="shared" si="0"/>
        <v>0</v>
      </c>
      <c r="D32" s="36">
        <f t="shared" si="1"/>
        <v>0</v>
      </c>
      <c r="E32" s="5"/>
      <c r="F32" s="4">
        <v>384</v>
      </c>
      <c r="G32" s="36">
        <f t="shared" si="2"/>
        <v>0</v>
      </c>
      <c r="H32" s="36">
        <f t="shared" si="3"/>
        <v>0</v>
      </c>
      <c r="I32" s="5"/>
      <c r="J32" s="71" t="s">
        <v>209</v>
      </c>
      <c r="K32" s="49">
        <v>6.5</v>
      </c>
      <c r="L32" s="5"/>
    </row>
    <row r="33" spans="1:12" ht="12.75">
      <c r="A33" s="34" t="s">
        <v>39</v>
      </c>
      <c r="B33" s="4">
        <v>7630</v>
      </c>
      <c r="C33" s="36">
        <f t="shared" si="0"/>
        <v>0</v>
      </c>
      <c r="D33" s="36">
        <f t="shared" si="1"/>
        <v>0</v>
      </c>
      <c r="E33" s="5"/>
      <c r="F33" s="4">
        <v>384</v>
      </c>
      <c r="G33" s="36">
        <f t="shared" si="2"/>
        <v>0</v>
      </c>
      <c r="H33" s="36">
        <f t="shared" si="3"/>
        <v>0</v>
      </c>
      <c r="I33" s="5"/>
      <c r="J33" s="71">
        <v>35.5</v>
      </c>
      <c r="K33" s="49">
        <v>6.5</v>
      </c>
      <c r="L33" s="5"/>
    </row>
    <row r="34" spans="1:12" ht="12.75">
      <c r="A34" s="34" t="s">
        <v>40</v>
      </c>
      <c r="B34" s="4">
        <v>7630</v>
      </c>
      <c r="C34" s="36">
        <f t="shared" si="0"/>
        <v>0</v>
      </c>
      <c r="D34" s="36">
        <f t="shared" si="1"/>
        <v>0</v>
      </c>
      <c r="E34" s="5"/>
      <c r="F34" s="4">
        <v>384</v>
      </c>
      <c r="G34" s="36">
        <f t="shared" si="2"/>
        <v>0</v>
      </c>
      <c r="H34" s="36">
        <f t="shared" si="3"/>
        <v>0</v>
      </c>
      <c r="I34" s="5"/>
      <c r="J34" s="71">
        <v>35</v>
      </c>
      <c r="K34" s="49">
        <v>6.4</v>
      </c>
      <c r="L34" s="5"/>
    </row>
    <row r="35" spans="1:12" ht="12.75">
      <c r="A35" s="34" t="s">
        <v>41</v>
      </c>
      <c r="B35" s="4">
        <v>7630</v>
      </c>
      <c r="C35" s="36">
        <f t="shared" si="0"/>
        <v>0</v>
      </c>
      <c r="D35" s="36">
        <f t="shared" si="1"/>
        <v>0</v>
      </c>
      <c r="E35" s="5"/>
      <c r="F35" s="4">
        <v>384</v>
      </c>
      <c r="G35" s="36">
        <f t="shared" si="2"/>
        <v>0</v>
      </c>
      <c r="H35" s="36">
        <f t="shared" si="3"/>
        <v>0</v>
      </c>
      <c r="I35" s="5"/>
      <c r="J35" s="71">
        <v>35.8</v>
      </c>
      <c r="K35" s="49">
        <v>6.5</v>
      </c>
      <c r="L35" s="5"/>
    </row>
    <row r="36" spans="1:12" ht="12.75">
      <c r="A36" s="34" t="s">
        <v>42</v>
      </c>
      <c r="B36" s="4">
        <v>7630</v>
      </c>
      <c r="C36" s="36">
        <f t="shared" si="0"/>
        <v>0</v>
      </c>
      <c r="D36" s="36">
        <f t="shared" si="1"/>
        <v>0</v>
      </c>
      <c r="E36" s="5"/>
      <c r="F36" s="4">
        <v>384</v>
      </c>
      <c r="G36" s="36">
        <f t="shared" si="2"/>
        <v>0</v>
      </c>
      <c r="H36" s="36">
        <f t="shared" si="3"/>
        <v>0</v>
      </c>
      <c r="I36" s="5"/>
      <c r="J36" s="71">
        <v>35.8</v>
      </c>
      <c r="K36" s="49">
        <v>6.5</v>
      </c>
      <c r="L36" s="5"/>
    </row>
    <row r="37" spans="1:12" ht="12.75">
      <c r="A37" s="34" t="s">
        <v>43</v>
      </c>
      <c r="B37" s="4">
        <v>7630</v>
      </c>
      <c r="C37" s="36">
        <f t="shared" si="0"/>
        <v>0</v>
      </c>
      <c r="D37" s="36">
        <f t="shared" si="1"/>
        <v>0</v>
      </c>
      <c r="E37" s="5"/>
      <c r="F37" s="4">
        <v>384</v>
      </c>
      <c r="G37" s="36">
        <f t="shared" si="2"/>
        <v>0</v>
      </c>
      <c r="H37" s="36">
        <f t="shared" si="3"/>
        <v>0</v>
      </c>
      <c r="I37" s="5"/>
      <c r="J37" s="71">
        <v>35.5</v>
      </c>
      <c r="K37" s="49">
        <v>6.5</v>
      </c>
      <c r="L37" s="5"/>
    </row>
    <row r="38" spans="1:12" ht="12.75">
      <c r="A38" s="34" t="s">
        <v>44</v>
      </c>
      <c r="B38" s="4">
        <v>7630</v>
      </c>
      <c r="C38" s="36">
        <f t="shared" si="0"/>
        <v>0</v>
      </c>
      <c r="D38" s="36">
        <f t="shared" si="1"/>
        <v>0</v>
      </c>
      <c r="E38" s="5"/>
      <c r="F38" s="4">
        <v>384</v>
      </c>
      <c r="G38" s="36">
        <f t="shared" si="2"/>
        <v>0</v>
      </c>
      <c r="H38" s="36">
        <f t="shared" si="3"/>
        <v>0</v>
      </c>
      <c r="I38" s="5"/>
      <c r="J38" s="71" t="s">
        <v>210</v>
      </c>
      <c r="K38" s="49">
        <v>6.5</v>
      </c>
      <c r="L38" s="5"/>
    </row>
    <row r="39" spans="1:12" ht="12.75">
      <c r="A39" s="34" t="s">
        <v>45</v>
      </c>
      <c r="B39" s="4">
        <v>7630</v>
      </c>
      <c r="C39" s="36">
        <f t="shared" si="0"/>
        <v>0</v>
      </c>
      <c r="D39" s="36">
        <f t="shared" si="1"/>
        <v>0</v>
      </c>
      <c r="E39" s="5"/>
      <c r="F39" s="4">
        <v>384</v>
      </c>
      <c r="G39" s="36">
        <f t="shared" si="2"/>
        <v>0</v>
      </c>
      <c r="H39" s="36">
        <f t="shared" si="3"/>
        <v>0</v>
      </c>
      <c r="I39" s="5"/>
      <c r="J39" s="71" t="s">
        <v>210</v>
      </c>
      <c r="K39" s="49">
        <v>6.5</v>
      </c>
      <c r="L39" s="5"/>
    </row>
    <row r="40" spans="1:12" ht="12.75">
      <c r="A40" s="34" t="s">
        <v>46</v>
      </c>
      <c r="B40" s="4">
        <v>7630</v>
      </c>
      <c r="C40" s="36">
        <f t="shared" si="0"/>
        <v>0</v>
      </c>
      <c r="D40" s="36">
        <f t="shared" si="1"/>
        <v>0</v>
      </c>
      <c r="E40" s="5"/>
      <c r="F40" s="4">
        <v>384</v>
      </c>
      <c r="G40" s="36">
        <f t="shared" si="2"/>
        <v>0</v>
      </c>
      <c r="H40" s="36">
        <f t="shared" si="3"/>
        <v>0</v>
      </c>
      <c r="I40" s="5"/>
      <c r="J40" s="71" t="s">
        <v>210</v>
      </c>
      <c r="K40" s="49">
        <v>6.5</v>
      </c>
      <c r="L40" s="5"/>
    </row>
    <row r="41" spans="1:12" ht="12.75">
      <c r="A41" s="34" t="s">
        <v>47</v>
      </c>
      <c r="B41" s="4">
        <v>7630</v>
      </c>
      <c r="C41" s="36">
        <f t="shared" si="0"/>
        <v>0</v>
      </c>
      <c r="D41" s="36">
        <f t="shared" si="1"/>
        <v>0</v>
      </c>
      <c r="E41" s="5"/>
      <c r="F41" s="4">
        <v>384</v>
      </c>
      <c r="G41" s="36">
        <f t="shared" si="2"/>
        <v>0</v>
      </c>
      <c r="H41" s="36">
        <f t="shared" si="3"/>
        <v>0</v>
      </c>
      <c r="I41" s="5"/>
      <c r="J41" s="71" t="s">
        <v>210</v>
      </c>
      <c r="K41" s="49">
        <v>6.5</v>
      </c>
      <c r="L41" s="5"/>
    </row>
    <row r="42" spans="1:12" ht="12.75">
      <c r="A42" s="34" t="s">
        <v>48</v>
      </c>
      <c r="B42" s="4">
        <v>7630</v>
      </c>
      <c r="C42" s="36">
        <f t="shared" si="0"/>
        <v>0</v>
      </c>
      <c r="D42" s="36">
        <f t="shared" si="1"/>
        <v>0</v>
      </c>
      <c r="E42" s="5"/>
      <c r="F42" s="4">
        <v>384</v>
      </c>
      <c r="G42" s="36">
        <f t="shared" si="2"/>
        <v>0</v>
      </c>
      <c r="H42" s="36">
        <f t="shared" si="3"/>
        <v>0</v>
      </c>
      <c r="I42" s="5"/>
      <c r="J42" s="71">
        <v>36</v>
      </c>
      <c r="K42" s="49">
        <v>6.6</v>
      </c>
      <c r="L42" s="5"/>
    </row>
    <row r="43" spans="1:12" ht="12.75">
      <c r="A43" s="4" t="s">
        <v>49</v>
      </c>
      <c r="B43" s="4">
        <v>7630</v>
      </c>
      <c r="C43" s="36">
        <f t="shared" si="0"/>
        <v>0</v>
      </c>
      <c r="D43" s="36">
        <f t="shared" si="1"/>
        <v>0</v>
      </c>
      <c r="E43" s="5"/>
      <c r="F43" s="4">
        <v>384</v>
      </c>
      <c r="G43" s="36">
        <f t="shared" si="2"/>
        <v>0</v>
      </c>
      <c r="H43" s="36">
        <f t="shared" si="3"/>
        <v>0</v>
      </c>
      <c r="I43" s="5"/>
      <c r="J43" s="71">
        <v>36</v>
      </c>
      <c r="K43" s="49">
        <v>6.6</v>
      </c>
      <c r="L43" s="5"/>
    </row>
    <row r="44" spans="1:12" ht="12.75">
      <c r="A44" s="16" t="s">
        <v>50</v>
      </c>
      <c r="D44" s="5">
        <f>SUM(D20:D43)</f>
        <v>0</v>
      </c>
      <c r="E44" s="5"/>
      <c r="F44" s="5"/>
      <c r="H44" s="5">
        <f>SUM(H20:H43)</f>
        <v>0</v>
      </c>
      <c r="I44" s="5"/>
      <c r="J44" s="5"/>
      <c r="K44" s="5"/>
      <c r="L44" s="5"/>
    </row>
    <row r="45" spans="1:12" ht="12.75">
      <c r="A45" s="16" t="s">
        <v>51</v>
      </c>
      <c r="D45" s="5">
        <f>(B43-B19)*280</f>
        <v>0</v>
      </c>
      <c r="E45" s="5"/>
      <c r="F45" s="5"/>
      <c r="H45" s="5">
        <f>(F43-F19)*280</f>
        <v>0</v>
      </c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208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215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3" ht="12.75">
      <c r="A56" s="1" t="s">
        <v>216</v>
      </c>
      <c r="B56" s="1"/>
      <c r="C56" s="1"/>
    </row>
    <row r="57" spans="1:3" ht="14.25" customHeight="1">
      <c r="A57" s="35"/>
      <c r="B57" s="35" t="s">
        <v>54</v>
      </c>
      <c r="C57" s="35"/>
    </row>
  </sheetData>
  <sheetProtection/>
  <mergeCells count="2"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26">
      <selection activeCell="A50" sqref="A50:L57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202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204</v>
      </c>
      <c r="J3" s="85"/>
      <c r="K3" s="85"/>
      <c r="L3" s="89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123</v>
      </c>
      <c r="J5" s="85"/>
      <c r="K5" s="85"/>
      <c r="L5" s="89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'тр_4 отдача'!A11</f>
        <v>      нагрузок и тангенса "фи" за 21 декабря 2016  год трансформаторного</v>
      </c>
      <c r="M11" s="3"/>
    </row>
    <row r="12" spans="3:13" ht="12.75" customHeight="1">
      <c r="C12" s="6" t="s">
        <v>124</v>
      </c>
      <c r="M12" s="3"/>
    </row>
    <row r="13" ht="12.75">
      <c r="M13" s="3"/>
    </row>
    <row r="14" spans="1:13" s="16" customFormat="1" ht="12.75" customHeight="1">
      <c r="A14" s="87" t="s">
        <v>10</v>
      </c>
      <c r="B14" s="8" t="s">
        <v>69</v>
      </c>
      <c r="C14" s="9"/>
      <c r="D14" s="90" t="s">
        <v>125</v>
      </c>
      <c r="E14" s="91"/>
      <c r="F14" s="11" t="s">
        <v>89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90</v>
      </c>
      <c r="C15" s="15"/>
      <c r="D15" s="15"/>
      <c r="E15" s="18"/>
      <c r="F15" s="17" t="s">
        <v>61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126</v>
      </c>
      <c r="C16" s="23"/>
      <c r="D16" s="23"/>
      <c r="E16" s="24"/>
      <c r="F16" s="22" t="s">
        <v>127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4">
        <v>1381117</v>
      </c>
      <c r="C19" s="4"/>
      <c r="D19" s="4"/>
      <c r="E19" s="4"/>
      <c r="F19" s="4">
        <v>566028</v>
      </c>
      <c r="G19" s="4"/>
      <c r="H19" s="4"/>
      <c r="I19" s="5"/>
      <c r="J19" s="59" t="s">
        <v>217</v>
      </c>
      <c r="K19" s="49">
        <v>6.6</v>
      </c>
      <c r="L19" s="4"/>
    </row>
    <row r="20" spans="1:12" ht="12.75">
      <c r="A20" s="34" t="s">
        <v>26</v>
      </c>
      <c r="B20" s="4">
        <v>1381138</v>
      </c>
      <c r="C20" s="36">
        <f>B20-B19</f>
        <v>21</v>
      </c>
      <c r="D20" s="36">
        <f>C20*36</f>
        <v>756</v>
      </c>
      <c r="E20" s="5"/>
      <c r="F20" s="4">
        <v>566034</v>
      </c>
      <c r="G20" s="36">
        <f>F20-F19</f>
        <v>6</v>
      </c>
      <c r="H20" s="36">
        <f>G20*36</f>
        <v>216</v>
      </c>
      <c r="I20" s="81">
        <f>H20/D20</f>
        <v>0.2857142857142857</v>
      </c>
      <c r="J20" s="59" t="s">
        <v>217</v>
      </c>
      <c r="K20" s="49">
        <v>6.6</v>
      </c>
      <c r="L20" s="5"/>
    </row>
    <row r="21" spans="1:12" ht="12.75">
      <c r="A21" s="34" t="s">
        <v>27</v>
      </c>
      <c r="B21" s="4">
        <v>1381157</v>
      </c>
      <c r="C21" s="36">
        <f>B21-B20</f>
        <v>19</v>
      </c>
      <c r="D21" s="36">
        <f aca="true" t="shared" si="0" ref="D21:D43">C21*36</f>
        <v>684</v>
      </c>
      <c r="E21" s="5"/>
      <c r="F21" s="4">
        <v>566040</v>
      </c>
      <c r="G21" s="36">
        <f>F21-F20</f>
        <v>6</v>
      </c>
      <c r="H21" s="36">
        <f aca="true" t="shared" si="1" ref="H21:H43">G21*36</f>
        <v>216</v>
      </c>
      <c r="I21" s="81">
        <f aca="true" t="shared" si="2" ref="I21:I43">H21/D21</f>
        <v>0.3157894736842105</v>
      </c>
      <c r="J21" s="59" t="s">
        <v>217</v>
      </c>
      <c r="K21" s="49">
        <v>6.6</v>
      </c>
      <c r="L21" s="5"/>
    </row>
    <row r="22" spans="1:12" ht="12.75">
      <c r="A22" s="34" t="s">
        <v>28</v>
      </c>
      <c r="B22" s="4">
        <v>1381175</v>
      </c>
      <c r="C22" s="36">
        <f>B22-B21</f>
        <v>18</v>
      </c>
      <c r="D22" s="36">
        <f t="shared" si="0"/>
        <v>648</v>
      </c>
      <c r="E22" s="5"/>
      <c r="F22" s="4">
        <v>566046</v>
      </c>
      <c r="G22" s="36">
        <f aca="true" t="shared" si="3" ref="G22:G43">F22-F21</f>
        <v>6</v>
      </c>
      <c r="H22" s="36">
        <f t="shared" si="1"/>
        <v>216</v>
      </c>
      <c r="I22" s="81">
        <f t="shared" si="2"/>
        <v>0.3333333333333333</v>
      </c>
      <c r="J22" s="59" t="s">
        <v>217</v>
      </c>
      <c r="K22" s="49">
        <v>6.6</v>
      </c>
      <c r="L22" s="5"/>
    </row>
    <row r="23" spans="1:12" ht="12.75">
      <c r="A23" s="34" t="s">
        <v>29</v>
      </c>
      <c r="B23" s="4">
        <v>1381192</v>
      </c>
      <c r="C23" s="36">
        <f>B23-B22</f>
        <v>17</v>
      </c>
      <c r="D23" s="36">
        <f t="shared" si="0"/>
        <v>612</v>
      </c>
      <c r="E23" s="5"/>
      <c r="F23" s="4">
        <v>566052</v>
      </c>
      <c r="G23" s="36">
        <f t="shared" si="3"/>
        <v>6</v>
      </c>
      <c r="H23" s="36">
        <f t="shared" si="1"/>
        <v>216</v>
      </c>
      <c r="I23" s="81">
        <f t="shared" si="2"/>
        <v>0.35294117647058826</v>
      </c>
      <c r="J23" s="59" t="s">
        <v>217</v>
      </c>
      <c r="K23" s="49">
        <v>6.6</v>
      </c>
      <c r="L23" s="5"/>
    </row>
    <row r="24" spans="1:12" ht="12.75">
      <c r="A24" s="34" t="s">
        <v>30</v>
      </c>
      <c r="B24" s="4">
        <v>1381209</v>
      </c>
      <c r="C24" s="36">
        <f aca="true" t="shared" si="4" ref="C24:C43">B24-B23</f>
        <v>17</v>
      </c>
      <c r="D24" s="36">
        <f t="shared" si="0"/>
        <v>612</v>
      </c>
      <c r="E24" s="5"/>
      <c r="F24" s="4">
        <v>566058</v>
      </c>
      <c r="G24" s="36">
        <f t="shared" si="3"/>
        <v>6</v>
      </c>
      <c r="H24" s="36">
        <f t="shared" si="1"/>
        <v>216</v>
      </c>
      <c r="I24" s="81">
        <f t="shared" si="2"/>
        <v>0.35294117647058826</v>
      </c>
      <c r="J24" s="59" t="s">
        <v>217</v>
      </c>
      <c r="K24" s="49">
        <v>6.6</v>
      </c>
      <c r="L24" s="5"/>
    </row>
    <row r="25" spans="1:12" ht="12.75">
      <c r="A25" s="34" t="s">
        <v>31</v>
      </c>
      <c r="B25" s="4">
        <v>1381227</v>
      </c>
      <c r="C25" s="36">
        <f t="shared" si="4"/>
        <v>18</v>
      </c>
      <c r="D25" s="36">
        <f t="shared" si="0"/>
        <v>648</v>
      </c>
      <c r="E25" s="5"/>
      <c r="F25" s="4">
        <v>566064</v>
      </c>
      <c r="G25" s="36">
        <f t="shared" si="3"/>
        <v>6</v>
      </c>
      <c r="H25" s="36">
        <f t="shared" si="1"/>
        <v>216</v>
      </c>
      <c r="I25" s="81">
        <f t="shared" si="2"/>
        <v>0.3333333333333333</v>
      </c>
      <c r="J25" s="59" t="s">
        <v>217</v>
      </c>
      <c r="K25" s="49">
        <v>6.6</v>
      </c>
      <c r="L25" s="5"/>
    </row>
    <row r="26" spans="1:12" ht="12.75">
      <c r="A26" s="34" t="s">
        <v>32</v>
      </c>
      <c r="B26" s="4">
        <v>1381250</v>
      </c>
      <c r="C26" s="36">
        <f t="shared" si="4"/>
        <v>23</v>
      </c>
      <c r="D26" s="36">
        <f t="shared" si="0"/>
        <v>828</v>
      </c>
      <c r="E26" s="5"/>
      <c r="F26" s="4">
        <v>566070</v>
      </c>
      <c r="G26" s="36">
        <f t="shared" si="3"/>
        <v>6</v>
      </c>
      <c r="H26" s="36">
        <f t="shared" si="1"/>
        <v>216</v>
      </c>
      <c r="I26" s="81">
        <f t="shared" si="2"/>
        <v>0.2608695652173913</v>
      </c>
      <c r="J26" s="59">
        <v>36.1</v>
      </c>
      <c r="K26" s="49">
        <v>6.6</v>
      </c>
      <c r="L26" s="5"/>
    </row>
    <row r="27" spans="1:12" ht="12.75">
      <c r="A27" s="34" t="s">
        <v>33</v>
      </c>
      <c r="B27" s="4">
        <v>1381275</v>
      </c>
      <c r="C27" s="36">
        <f t="shared" si="4"/>
        <v>25</v>
      </c>
      <c r="D27" s="36">
        <f t="shared" si="0"/>
        <v>900</v>
      </c>
      <c r="E27" s="5"/>
      <c r="F27" s="4">
        <v>566076</v>
      </c>
      <c r="G27" s="36">
        <f t="shared" si="3"/>
        <v>6</v>
      </c>
      <c r="H27" s="36">
        <f t="shared" si="1"/>
        <v>216</v>
      </c>
      <c r="I27" s="81">
        <f t="shared" si="2"/>
        <v>0.24</v>
      </c>
      <c r="J27" s="59">
        <v>35.8</v>
      </c>
      <c r="K27" s="49">
        <v>6.5</v>
      </c>
      <c r="L27" s="5"/>
    </row>
    <row r="28" spans="1:12" ht="12.75">
      <c r="A28" s="34" t="s">
        <v>34</v>
      </c>
      <c r="B28" s="4">
        <v>1381298</v>
      </c>
      <c r="C28" s="36">
        <f t="shared" si="4"/>
        <v>23</v>
      </c>
      <c r="D28" s="36">
        <f t="shared" si="0"/>
        <v>828</v>
      </c>
      <c r="E28" s="5"/>
      <c r="F28" s="4">
        <v>566082</v>
      </c>
      <c r="G28" s="36">
        <f t="shared" si="3"/>
        <v>6</v>
      </c>
      <c r="H28" s="36">
        <f t="shared" si="1"/>
        <v>216</v>
      </c>
      <c r="I28" s="81">
        <f t="shared" si="2"/>
        <v>0.2608695652173913</v>
      </c>
      <c r="J28" s="71" t="s">
        <v>209</v>
      </c>
      <c r="K28" s="49">
        <v>6.5</v>
      </c>
      <c r="L28" s="5"/>
    </row>
    <row r="29" spans="1:12" ht="12.75">
      <c r="A29" s="34" t="s">
        <v>35</v>
      </c>
      <c r="B29" s="4">
        <v>1381322</v>
      </c>
      <c r="C29" s="36">
        <f t="shared" si="4"/>
        <v>24</v>
      </c>
      <c r="D29" s="36">
        <f t="shared" si="0"/>
        <v>864</v>
      </c>
      <c r="E29" s="5"/>
      <c r="F29" s="4">
        <v>566089</v>
      </c>
      <c r="G29" s="36">
        <f t="shared" si="3"/>
        <v>7</v>
      </c>
      <c r="H29" s="36">
        <f t="shared" si="1"/>
        <v>252</v>
      </c>
      <c r="I29" s="81">
        <f t="shared" si="2"/>
        <v>0.2916666666666667</v>
      </c>
      <c r="J29" s="71" t="s">
        <v>209</v>
      </c>
      <c r="K29" s="49">
        <v>6.5</v>
      </c>
      <c r="L29" s="5"/>
    </row>
    <row r="30" spans="1:12" ht="12.75">
      <c r="A30" s="34" t="s">
        <v>36</v>
      </c>
      <c r="B30" s="4">
        <v>1381347</v>
      </c>
      <c r="C30" s="36">
        <f t="shared" si="4"/>
        <v>25</v>
      </c>
      <c r="D30" s="36">
        <f t="shared" si="0"/>
        <v>900</v>
      </c>
      <c r="E30" s="5"/>
      <c r="F30" s="4">
        <v>566095</v>
      </c>
      <c r="G30" s="36">
        <f t="shared" si="3"/>
        <v>6</v>
      </c>
      <c r="H30" s="36">
        <f t="shared" si="1"/>
        <v>216</v>
      </c>
      <c r="I30" s="81">
        <f t="shared" si="2"/>
        <v>0.24</v>
      </c>
      <c r="J30" s="71" t="s">
        <v>209</v>
      </c>
      <c r="K30" s="49">
        <v>6.5</v>
      </c>
      <c r="L30" s="5"/>
    </row>
    <row r="31" spans="1:12" ht="12.75">
      <c r="A31" s="34" t="s">
        <v>37</v>
      </c>
      <c r="B31" s="4">
        <v>1381372</v>
      </c>
      <c r="C31" s="36">
        <f t="shared" si="4"/>
        <v>25</v>
      </c>
      <c r="D31" s="36">
        <f t="shared" si="0"/>
        <v>900</v>
      </c>
      <c r="E31" s="5"/>
      <c r="F31" s="4">
        <v>566102</v>
      </c>
      <c r="G31" s="36">
        <f t="shared" si="3"/>
        <v>7</v>
      </c>
      <c r="H31" s="36">
        <f t="shared" si="1"/>
        <v>252</v>
      </c>
      <c r="I31" s="81">
        <f t="shared" si="2"/>
        <v>0.28</v>
      </c>
      <c r="J31" s="71" t="s">
        <v>210</v>
      </c>
      <c r="K31" s="49">
        <v>6.5</v>
      </c>
      <c r="L31" s="5"/>
    </row>
    <row r="32" spans="1:12" ht="12.75">
      <c r="A32" s="34" t="s">
        <v>38</v>
      </c>
      <c r="B32" s="4">
        <v>1381396</v>
      </c>
      <c r="C32" s="36">
        <f t="shared" si="4"/>
        <v>24</v>
      </c>
      <c r="D32" s="36">
        <f t="shared" si="0"/>
        <v>864</v>
      </c>
      <c r="E32" s="5"/>
      <c r="F32" s="4">
        <v>566108</v>
      </c>
      <c r="G32" s="36">
        <f t="shared" si="3"/>
        <v>6</v>
      </c>
      <c r="H32" s="36">
        <f t="shared" si="1"/>
        <v>216</v>
      </c>
      <c r="I32" s="81">
        <f t="shared" si="2"/>
        <v>0.25</v>
      </c>
      <c r="J32" s="71" t="s">
        <v>209</v>
      </c>
      <c r="K32" s="49">
        <v>6.5</v>
      </c>
      <c r="L32" s="5"/>
    </row>
    <row r="33" spans="1:12" ht="12.75">
      <c r="A33" s="34" t="s">
        <v>39</v>
      </c>
      <c r="B33" s="4">
        <v>1381419</v>
      </c>
      <c r="C33" s="36">
        <f t="shared" si="4"/>
        <v>23</v>
      </c>
      <c r="D33" s="36">
        <f t="shared" si="0"/>
        <v>828</v>
      </c>
      <c r="E33" s="5"/>
      <c r="F33" s="4">
        <v>566114</v>
      </c>
      <c r="G33" s="36">
        <f t="shared" si="3"/>
        <v>6</v>
      </c>
      <c r="H33" s="36">
        <f t="shared" si="1"/>
        <v>216</v>
      </c>
      <c r="I33" s="81">
        <f t="shared" si="2"/>
        <v>0.2608695652173913</v>
      </c>
      <c r="J33" s="71" t="s">
        <v>209</v>
      </c>
      <c r="K33" s="49">
        <v>6.5</v>
      </c>
      <c r="L33" s="5"/>
    </row>
    <row r="34" spans="1:12" ht="12.75">
      <c r="A34" s="34" t="s">
        <v>40</v>
      </c>
      <c r="B34" s="4">
        <v>1381441</v>
      </c>
      <c r="C34" s="36">
        <f t="shared" si="4"/>
        <v>22</v>
      </c>
      <c r="D34" s="36">
        <f t="shared" si="0"/>
        <v>792</v>
      </c>
      <c r="E34" s="5"/>
      <c r="F34" s="4">
        <v>566120</v>
      </c>
      <c r="G34" s="36">
        <f t="shared" si="3"/>
        <v>6</v>
      </c>
      <c r="H34" s="36">
        <f t="shared" si="1"/>
        <v>216</v>
      </c>
      <c r="I34" s="81">
        <f t="shared" si="2"/>
        <v>0.2727272727272727</v>
      </c>
      <c r="J34" s="71">
        <v>35</v>
      </c>
      <c r="K34" s="49">
        <v>6.4</v>
      </c>
      <c r="L34" s="5"/>
    </row>
    <row r="35" spans="1:12" ht="12.75">
      <c r="A35" s="34" t="s">
        <v>41</v>
      </c>
      <c r="B35" s="4">
        <v>1381464</v>
      </c>
      <c r="C35" s="36">
        <f t="shared" si="4"/>
        <v>23</v>
      </c>
      <c r="D35" s="36">
        <f t="shared" si="0"/>
        <v>828</v>
      </c>
      <c r="E35" s="5"/>
      <c r="F35" s="4">
        <v>566127</v>
      </c>
      <c r="G35" s="36">
        <f t="shared" si="3"/>
        <v>7</v>
      </c>
      <c r="H35" s="36">
        <f t="shared" si="1"/>
        <v>252</v>
      </c>
      <c r="I35" s="81">
        <f t="shared" si="2"/>
        <v>0.30434782608695654</v>
      </c>
      <c r="J35" s="71">
        <v>35.8</v>
      </c>
      <c r="K35" s="49">
        <v>6.5</v>
      </c>
      <c r="L35" s="5"/>
    </row>
    <row r="36" spans="1:12" ht="12.75">
      <c r="A36" s="34" t="s">
        <v>42</v>
      </c>
      <c r="B36" s="4">
        <v>1381489</v>
      </c>
      <c r="C36" s="36">
        <f t="shared" si="4"/>
        <v>25</v>
      </c>
      <c r="D36" s="36">
        <f t="shared" si="0"/>
        <v>900</v>
      </c>
      <c r="E36" s="5"/>
      <c r="F36" s="4">
        <v>566133</v>
      </c>
      <c r="G36" s="36">
        <f t="shared" si="3"/>
        <v>6</v>
      </c>
      <c r="H36" s="36">
        <f t="shared" si="1"/>
        <v>216</v>
      </c>
      <c r="I36" s="81">
        <f t="shared" si="2"/>
        <v>0.24</v>
      </c>
      <c r="J36" s="71">
        <v>35.8</v>
      </c>
      <c r="K36" s="49">
        <v>6.5</v>
      </c>
      <c r="L36" s="5"/>
    </row>
    <row r="37" spans="1:12" ht="12.75">
      <c r="A37" s="34" t="s">
        <v>43</v>
      </c>
      <c r="B37" s="4">
        <v>1381517</v>
      </c>
      <c r="C37" s="36">
        <f t="shared" si="4"/>
        <v>28</v>
      </c>
      <c r="D37" s="36">
        <f t="shared" si="0"/>
        <v>1008</v>
      </c>
      <c r="E37" s="5"/>
      <c r="F37" s="4">
        <v>566139</v>
      </c>
      <c r="G37" s="36">
        <f t="shared" si="3"/>
        <v>6</v>
      </c>
      <c r="H37" s="36">
        <f t="shared" si="1"/>
        <v>216</v>
      </c>
      <c r="I37" s="81">
        <f t="shared" si="2"/>
        <v>0.21428571428571427</v>
      </c>
      <c r="J37" s="71">
        <v>35.5</v>
      </c>
      <c r="K37" s="49">
        <v>6.5</v>
      </c>
      <c r="L37" s="5"/>
    </row>
    <row r="38" spans="1:12" ht="12.75">
      <c r="A38" s="34" t="s">
        <v>44</v>
      </c>
      <c r="B38" s="4">
        <v>1381545</v>
      </c>
      <c r="C38" s="36">
        <f t="shared" si="4"/>
        <v>28</v>
      </c>
      <c r="D38" s="36">
        <f t="shared" si="0"/>
        <v>1008</v>
      </c>
      <c r="E38" s="5"/>
      <c r="F38" s="4">
        <v>566145</v>
      </c>
      <c r="G38" s="36">
        <f t="shared" si="3"/>
        <v>6</v>
      </c>
      <c r="H38" s="36">
        <f t="shared" si="1"/>
        <v>216</v>
      </c>
      <c r="I38" s="81">
        <f t="shared" si="2"/>
        <v>0.21428571428571427</v>
      </c>
      <c r="J38" s="71">
        <v>35.8</v>
      </c>
      <c r="K38" s="49">
        <v>6.5</v>
      </c>
      <c r="L38" s="5"/>
    </row>
    <row r="39" spans="1:12" ht="12.75">
      <c r="A39" s="34" t="s">
        <v>45</v>
      </c>
      <c r="B39" s="4">
        <v>1381574</v>
      </c>
      <c r="C39" s="36">
        <f t="shared" si="4"/>
        <v>29</v>
      </c>
      <c r="D39" s="36">
        <f t="shared" si="0"/>
        <v>1044</v>
      </c>
      <c r="E39" s="5"/>
      <c r="F39" s="4">
        <v>566152</v>
      </c>
      <c r="G39" s="36">
        <f t="shared" si="3"/>
        <v>7</v>
      </c>
      <c r="H39" s="36">
        <f t="shared" si="1"/>
        <v>252</v>
      </c>
      <c r="I39" s="81">
        <f t="shared" si="2"/>
        <v>0.2413793103448276</v>
      </c>
      <c r="J39" s="71" t="s">
        <v>210</v>
      </c>
      <c r="K39" s="49">
        <v>6.5</v>
      </c>
      <c r="L39" s="5"/>
    </row>
    <row r="40" spans="1:12" ht="12.75">
      <c r="A40" s="34" t="s">
        <v>46</v>
      </c>
      <c r="B40" s="4">
        <v>1381602</v>
      </c>
      <c r="C40" s="36">
        <f t="shared" si="4"/>
        <v>28</v>
      </c>
      <c r="D40" s="36">
        <f t="shared" si="0"/>
        <v>1008</v>
      </c>
      <c r="E40" s="5"/>
      <c r="F40" s="4">
        <v>566158</v>
      </c>
      <c r="G40" s="36">
        <f t="shared" si="3"/>
        <v>6</v>
      </c>
      <c r="H40" s="36">
        <f t="shared" si="1"/>
        <v>216</v>
      </c>
      <c r="I40" s="81">
        <f t="shared" si="2"/>
        <v>0.21428571428571427</v>
      </c>
      <c r="J40" s="71" t="s">
        <v>210</v>
      </c>
      <c r="K40" s="49">
        <v>6.5</v>
      </c>
      <c r="L40" s="5"/>
    </row>
    <row r="41" spans="1:12" ht="12.75">
      <c r="A41" s="34" t="s">
        <v>47</v>
      </c>
      <c r="B41" s="4">
        <v>1381630</v>
      </c>
      <c r="C41" s="36">
        <f t="shared" si="4"/>
        <v>28</v>
      </c>
      <c r="D41" s="36">
        <f t="shared" si="0"/>
        <v>1008</v>
      </c>
      <c r="E41" s="5"/>
      <c r="F41" s="4">
        <v>566165</v>
      </c>
      <c r="G41" s="36">
        <f t="shared" si="3"/>
        <v>7</v>
      </c>
      <c r="H41" s="36">
        <f t="shared" si="1"/>
        <v>252</v>
      </c>
      <c r="I41" s="81">
        <f t="shared" si="2"/>
        <v>0.25</v>
      </c>
      <c r="J41" s="71" t="s">
        <v>210</v>
      </c>
      <c r="K41" s="49">
        <v>6.5</v>
      </c>
      <c r="L41" s="5"/>
    </row>
    <row r="42" spans="1:12" ht="12.75">
      <c r="A42" s="34" t="s">
        <v>48</v>
      </c>
      <c r="B42" s="4">
        <v>1381655</v>
      </c>
      <c r="C42" s="36">
        <f t="shared" si="4"/>
        <v>25</v>
      </c>
      <c r="D42" s="36">
        <f t="shared" si="0"/>
        <v>900</v>
      </c>
      <c r="E42" s="5"/>
      <c r="F42" s="4">
        <v>566171</v>
      </c>
      <c r="G42" s="36">
        <f t="shared" si="3"/>
        <v>6</v>
      </c>
      <c r="H42" s="36">
        <f t="shared" si="1"/>
        <v>216</v>
      </c>
      <c r="I42" s="81">
        <f t="shared" si="2"/>
        <v>0.24</v>
      </c>
      <c r="J42" s="71">
        <v>36</v>
      </c>
      <c r="K42" s="49">
        <v>6.6</v>
      </c>
      <c r="L42" s="5"/>
    </row>
    <row r="43" spans="1:12" ht="12.75">
      <c r="A43" s="4" t="s">
        <v>49</v>
      </c>
      <c r="B43" s="4">
        <v>1381678</v>
      </c>
      <c r="C43" s="36">
        <f t="shared" si="4"/>
        <v>23</v>
      </c>
      <c r="D43" s="36">
        <f t="shared" si="0"/>
        <v>828</v>
      </c>
      <c r="E43" s="5"/>
      <c r="F43" s="4">
        <v>566177</v>
      </c>
      <c r="G43" s="36">
        <f t="shared" si="3"/>
        <v>6</v>
      </c>
      <c r="H43" s="36">
        <f t="shared" si="1"/>
        <v>216</v>
      </c>
      <c r="I43" s="81">
        <f t="shared" si="2"/>
        <v>0.2608695652173913</v>
      </c>
      <c r="J43" s="71">
        <v>36</v>
      </c>
      <c r="K43" s="49">
        <v>6.6</v>
      </c>
      <c r="L43" s="5"/>
    </row>
    <row r="44" spans="1:12" ht="12.75">
      <c r="A44" s="16" t="s">
        <v>50</v>
      </c>
      <c r="D44" s="5">
        <f>SUM(D20:D43)</f>
        <v>20196</v>
      </c>
      <c r="E44" s="5"/>
      <c r="F44" s="5"/>
      <c r="G44" s="5"/>
      <c r="H44" s="5">
        <f>SUM(H20:H43)</f>
        <v>5364</v>
      </c>
      <c r="I44" s="5"/>
      <c r="J44" s="5"/>
      <c r="K44" s="5"/>
      <c r="L44" s="5"/>
    </row>
    <row r="45" spans="1:12" ht="12.75">
      <c r="A45" s="16" t="s">
        <v>51</v>
      </c>
      <c r="D45" s="5">
        <f>(B43-B19)*36</f>
        <v>20196</v>
      </c>
      <c r="E45" s="5"/>
      <c r="F45" s="5"/>
      <c r="G45" s="5"/>
      <c r="H45" s="5">
        <f>(F43-F19)*36</f>
        <v>5364</v>
      </c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208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215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3" ht="12.75">
      <c r="A56" s="1" t="s">
        <v>216</v>
      </c>
      <c r="B56" s="1"/>
      <c r="C56" s="1"/>
    </row>
    <row r="57" spans="1:3" ht="14.25" customHeight="1">
      <c r="A57" s="35"/>
      <c r="B57" s="35" t="s">
        <v>54</v>
      </c>
      <c r="C57" s="35"/>
    </row>
  </sheetData>
  <sheetProtection/>
  <mergeCells count="7">
    <mergeCell ref="A1:E1"/>
    <mergeCell ref="A3:E3"/>
    <mergeCell ref="I3:L3"/>
    <mergeCell ref="A14:A17"/>
    <mergeCell ref="L14:L17"/>
    <mergeCell ref="I5:L5"/>
    <mergeCell ref="D14:E14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9">
      <selection activeCell="A50" sqref="A50:L57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202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204</v>
      </c>
      <c r="J3" s="85"/>
      <c r="K3" s="85"/>
      <c r="L3" s="89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128</v>
      </c>
      <c r="J5" s="85"/>
      <c r="K5" s="85"/>
      <c r="L5" s="89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'ф 108 поселок'!A11</f>
        <v>      нагрузок и тангенса "фи" за 21 декабря 2016  год трансформаторного</v>
      </c>
      <c r="M11" s="3"/>
    </row>
    <row r="12" spans="3:13" ht="12.75" customHeight="1">
      <c r="C12" s="6" t="s">
        <v>124</v>
      </c>
      <c r="M12" s="3"/>
    </row>
    <row r="13" ht="12.75">
      <c r="M13" s="3"/>
    </row>
    <row r="14" spans="1:13" s="16" customFormat="1" ht="12.75" customHeight="1">
      <c r="A14" s="87" t="s">
        <v>10</v>
      </c>
      <c r="B14" s="8" t="s">
        <v>69</v>
      </c>
      <c r="C14" s="9"/>
      <c r="D14" s="90" t="s">
        <v>129</v>
      </c>
      <c r="E14" s="91"/>
      <c r="F14" s="11" t="s">
        <v>89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90</v>
      </c>
      <c r="C15" s="15"/>
      <c r="D15" s="15"/>
      <c r="E15" s="18"/>
      <c r="F15" s="17" t="s">
        <v>61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130</v>
      </c>
      <c r="C16" s="23"/>
      <c r="D16" s="23"/>
      <c r="E16" s="24"/>
      <c r="F16" s="22" t="s">
        <v>131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4">
        <v>1030158</v>
      </c>
      <c r="C19" s="4"/>
      <c r="D19" s="4"/>
      <c r="E19" s="4"/>
      <c r="F19" s="4">
        <v>594258</v>
      </c>
      <c r="G19" s="4"/>
      <c r="H19" s="4"/>
      <c r="I19" s="5"/>
      <c r="J19" s="59">
        <v>36.3</v>
      </c>
      <c r="K19" s="49">
        <v>6.6</v>
      </c>
      <c r="L19" s="4"/>
    </row>
    <row r="20" spans="1:12" ht="12.75">
      <c r="A20" s="34" t="s">
        <v>26</v>
      </c>
      <c r="B20" s="4">
        <v>1030168</v>
      </c>
      <c r="C20" s="36">
        <f>B20-B19</f>
        <v>10</v>
      </c>
      <c r="D20" s="36">
        <f>C20*72</f>
        <v>720</v>
      </c>
      <c r="E20" s="5"/>
      <c r="F20" s="4">
        <v>594263</v>
      </c>
      <c r="G20" s="36">
        <f>F20-F19</f>
        <v>5</v>
      </c>
      <c r="H20" s="36">
        <f>G20*72</f>
        <v>360</v>
      </c>
      <c r="I20" s="81">
        <f>H20/D20</f>
        <v>0.5</v>
      </c>
      <c r="J20" s="59">
        <v>36.3</v>
      </c>
      <c r="K20" s="49">
        <v>6.6</v>
      </c>
      <c r="L20" s="5"/>
    </row>
    <row r="21" spans="1:12" ht="12.75">
      <c r="A21" s="34" t="s">
        <v>27</v>
      </c>
      <c r="B21" s="4">
        <v>1030177</v>
      </c>
      <c r="C21" s="36">
        <f>B21-B20</f>
        <v>9</v>
      </c>
      <c r="D21" s="36">
        <f aca="true" t="shared" si="0" ref="D21:D43">C21*72</f>
        <v>648</v>
      </c>
      <c r="E21" s="5"/>
      <c r="F21" s="4">
        <v>594268</v>
      </c>
      <c r="G21" s="36">
        <f>F21-F20</f>
        <v>5</v>
      </c>
      <c r="H21" s="36">
        <f aca="true" t="shared" si="1" ref="H21:H43">G21*72</f>
        <v>360</v>
      </c>
      <c r="I21" s="81">
        <f aca="true" t="shared" si="2" ref="I21:I43">H21/D21</f>
        <v>0.5555555555555556</v>
      </c>
      <c r="J21" s="59">
        <v>36.3</v>
      </c>
      <c r="K21" s="49">
        <v>6.6</v>
      </c>
      <c r="L21" s="5"/>
    </row>
    <row r="22" spans="1:12" ht="12.75">
      <c r="A22" s="34" t="s">
        <v>28</v>
      </c>
      <c r="B22" s="4">
        <v>1030186</v>
      </c>
      <c r="C22" s="36">
        <f>B22-B21</f>
        <v>9</v>
      </c>
      <c r="D22" s="36">
        <f t="shared" si="0"/>
        <v>648</v>
      </c>
      <c r="E22" s="5"/>
      <c r="F22" s="4">
        <v>594274</v>
      </c>
      <c r="G22" s="36">
        <f aca="true" t="shared" si="3" ref="G22:G43">F22-F21</f>
        <v>6</v>
      </c>
      <c r="H22" s="36">
        <f t="shared" si="1"/>
        <v>432</v>
      </c>
      <c r="I22" s="81">
        <f t="shared" si="2"/>
        <v>0.6666666666666666</v>
      </c>
      <c r="J22" s="59">
        <v>36.3</v>
      </c>
      <c r="K22" s="49">
        <v>6.6</v>
      </c>
      <c r="L22" s="5"/>
    </row>
    <row r="23" spans="1:12" ht="12.75">
      <c r="A23" s="34" t="s">
        <v>29</v>
      </c>
      <c r="B23" s="4">
        <v>1030194</v>
      </c>
      <c r="C23" s="36">
        <f>B23-B22</f>
        <v>8</v>
      </c>
      <c r="D23" s="36">
        <f t="shared" si="0"/>
        <v>576</v>
      </c>
      <c r="E23" s="5"/>
      <c r="F23" s="4">
        <v>594279</v>
      </c>
      <c r="G23" s="36">
        <f t="shared" si="3"/>
        <v>5</v>
      </c>
      <c r="H23" s="36">
        <f t="shared" si="1"/>
        <v>360</v>
      </c>
      <c r="I23" s="81">
        <f t="shared" si="2"/>
        <v>0.625</v>
      </c>
      <c r="J23" s="59">
        <v>36.3</v>
      </c>
      <c r="K23" s="49">
        <v>6.6</v>
      </c>
      <c r="L23" s="5"/>
    </row>
    <row r="24" spans="1:12" ht="12.75">
      <c r="A24" s="34" t="s">
        <v>30</v>
      </c>
      <c r="B24" s="4">
        <v>1030203</v>
      </c>
      <c r="C24" s="36">
        <f aca="true" t="shared" si="4" ref="C24:C43">B24-B23</f>
        <v>9</v>
      </c>
      <c r="D24" s="36">
        <f t="shared" si="0"/>
        <v>648</v>
      </c>
      <c r="E24" s="5"/>
      <c r="F24" s="4">
        <v>594284</v>
      </c>
      <c r="G24" s="36">
        <f t="shared" si="3"/>
        <v>5</v>
      </c>
      <c r="H24" s="36">
        <f t="shared" si="1"/>
        <v>360</v>
      </c>
      <c r="I24" s="81">
        <f t="shared" si="2"/>
        <v>0.5555555555555556</v>
      </c>
      <c r="J24" s="59">
        <v>36.3</v>
      </c>
      <c r="K24" s="49">
        <v>6.6</v>
      </c>
      <c r="L24" s="5"/>
    </row>
    <row r="25" spans="1:12" ht="12.75">
      <c r="A25" s="34" t="s">
        <v>31</v>
      </c>
      <c r="B25" s="4">
        <v>1030213</v>
      </c>
      <c r="C25" s="36">
        <f t="shared" si="4"/>
        <v>10</v>
      </c>
      <c r="D25" s="36">
        <f t="shared" si="0"/>
        <v>720</v>
      </c>
      <c r="E25" s="5"/>
      <c r="F25" s="4">
        <v>594290</v>
      </c>
      <c r="G25" s="36">
        <f t="shared" si="3"/>
        <v>6</v>
      </c>
      <c r="H25" s="36">
        <f t="shared" si="1"/>
        <v>432</v>
      </c>
      <c r="I25" s="81">
        <f t="shared" si="2"/>
        <v>0.6</v>
      </c>
      <c r="J25" s="59">
        <v>36.3</v>
      </c>
      <c r="K25" s="49">
        <v>6.6</v>
      </c>
      <c r="L25" s="5"/>
    </row>
    <row r="26" spans="1:12" ht="12.75">
      <c r="A26" s="34" t="s">
        <v>32</v>
      </c>
      <c r="B26" s="4">
        <v>1030224</v>
      </c>
      <c r="C26" s="36">
        <f t="shared" si="4"/>
        <v>11</v>
      </c>
      <c r="D26" s="36">
        <f t="shared" si="0"/>
        <v>792</v>
      </c>
      <c r="E26" s="5"/>
      <c r="F26" s="4">
        <v>594295</v>
      </c>
      <c r="G26" s="36">
        <f>F26-F25</f>
        <v>5</v>
      </c>
      <c r="H26" s="36">
        <f t="shared" si="1"/>
        <v>360</v>
      </c>
      <c r="I26" s="81">
        <f t="shared" si="2"/>
        <v>0.45454545454545453</v>
      </c>
      <c r="J26" s="59" t="s">
        <v>218</v>
      </c>
      <c r="K26" s="49">
        <v>6.6</v>
      </c>
      <c r="L26" s="5"/>
    </row>
    <row r="27" spans="1:12" ht="12.75">
      <c r="A27" s="34" t="s">
        <v>33</v>
      </c>
      <c r="B27" s="4">
        <v>1030236</v>
      </c>
      <c r="C27" s="36">
        <f t="shared" si="4"/>
        <v>12</v>
      </c>
      <c r="D27" s="36">
        <f t="shared" si="0"/>
        <v>864</v>
      </c>
      <c r="E27" s="5"/>
      <c r="F27" s="4">
        <v>594300</v>
      </c>
      <c r="G27" s="36">
        <f t="shared" si="3"/>
        <v>5</v>
      </c>
      <c r="H27" s="36">
        <f t="shared" si="1"/>
        <v>360</v>
      </c>
      <c r="I27" s="81">
        <f t="shared" si="2"/>
        <v>0.4166666666666667</v>
      </c>
      <c r="J27" s="59">
        <v>35.8</v>
      </c>
      <c r="K27" s="49">
        <v>6.5</v>
      </c>
      <c r="L27" s="5"/>
    </row>
    <row r="28" spans="1:12" ht="12.75">
      <c r="A28" s="34" t="s">
        <v>34</v>
      </c>
      <c r="B28" s="4">
        <v>1030249</v>
      </c>
      <c r="C28" s="36">
        <f t="shared" si="4"/>
        <v>13</v>
      </c>
      <c r="D28" s="36">
        <f t="shared" si="0"/>
        <v>936</v>
      </c>
      <c r="E28" s="5"/>
      <c r="F28" s="4">
        <v>594305</v>
      </c>
      <c r="G28" s="36">
        <f t="shared" si="3"/>
        <v>5</v>
      </c>
      <c r="H28" s="36">
        <f t="shared" si="1"/>
        <v>360</v>
      </c>
      <c r="I28" s="81">
        <f t="shared" si="2"/>
        <v>0.38461538461538464</v>
      </c>
      <c r="J28" s="71" t="s">
        <v>209</v>
      </c>
      <c r="K28" s="49">
        <v>6.5</v>
      </c>
      <c r="L28" s="5"/>
    </row>
    <row r="29" spans="1:12" ht="12.75">
      <c r="A29" s="34" t="s">
        <v>35</v>
      </c>
      <c r="B29" s="4">
        <v>1030262</v>
      </c>
      <c r="C29" s="36">
        <f t="shared" si="4"/>
        <v>13</v>
      </c>
      <c r="D29" s="36">
        <f t="shared" si="0"/>
        <v>936</v>
      </c>
      <c r="E29" s="5"/>
      <c r="F29" s="4">
        <v>594310</v>
      </c>
      <c r="G29" s="36">
        <f t="shared" si="3"/>
        <v>5</v>
      </c>
      <c r="H29" s="36">
        <f t="shared" si="1"/>
        <v>360</v>
      </c>
      <c r="I29" s="81">
        <f t="shared" si="2"/>
        <v>0.38461538461538464</v>
      </c>
      <c r="J29" s="71" t="s">
        <v>209</v>
      </c>
      <c r="K29" s="49">
        <v>6.5</v>
      </c>
      <c r="L29" s="5"/>
    </row>
    <row r="30" spans="1:12" ht="12.75">
      <c r="A30" s="34" t="s">
        <v>36</v>
      </c>
      <c r="B30" s="4">
        <v>1030275</v>
      </c>
      <c r="C30" s="36">
        <f t="shared" si="4"/>
        <v>13</v>
      </c>
      <c r="D30" s="36">
        <f t="shared" si="0"/>
        <v>936</v>
      </c>
      <c r="E30" s="5"/>
      <c r="F30" s="4">
        <v>594315</v>
      </c>
      <c r="G30" s="36">
        <f t="shared" si="3"/>
        <v>5</v>
      </c>
      <c r="H30" s="36">
        <f t="shared" si="1"/>
        <v>360</v>
      </c>
      <c r="I30" s="81">
        <f t="shared" si="2"/>
        <v>0.38461538461538464</v>
      </c>
      <c r="J30" s="71" t="s">
        <v>209</v>
      </c>
      <c r="K30" s="49">
        <v>6.5</v>
      </c>
      <c r="L30" s="5"/>
    </row>
    <row r="31" spans="1:12" ht="12.75">
      <c r="A31" s="34" t="s">
        <v>37</v>
      </c>
      <c r="B31" s="4">
        <v>1030288</v>
      </c>
      <c r="C31" s="36">
        <f t="shared" si="4"/>
        <v>13</v>
      </c>
      <c r="D31" s="36">
        <f t="shared" si="0"/>
        <v>936</v>
      </c>
      <c r="E31" s="5"/>
      <c r="F31" s="4">
        <v>594321</v>
      </c>
      <c r="G31" s="36">
        <f t="shared" si="3"/>
        <v>6</v>
      </c>
      <c r="H31" s="36">
        <f t="shared" si="1"/>
        <v>432</v>
      </c>
      <c r="I31" s="81">
        <f t="shared" si="2"/>
        <v>0.46153846153846156</v>
      </c>
      <c r="J31" s="71">
        <v>35.8</v>
      </c>
      <c r="K31" s="49">
        <v>6.5</v>
      </c>
      <c r="L31" s="5"/>
    </row>
    <row r="32" spans="1:12" ht="12.75">
      <c r="A32" s="34" t="s">
        <v>38</v>
      </c>
      <c r="B32" s="4">
        <v>1030301</v>
      </c>
      <c r="C32" s="36">
        <f t="shared" si="4"/>
        <v>13</v>
      </c>
      <c r="D32" s="36">
        <f t="shared" si="0"/>
        <v>936</v>
      </c>
      <c r="E32" s="5"/>
      <c r="F32" s="4">
        <v>594326</v>
      </c>
      <c r="G32" s="36">
        <f t="shared" si="3"/>
        <v>5</v>
      </c>
      <c r="H32" s="36">
        <f t="shared" si="1"/>
        <v>360</v>
      </c>
      <c r="I32" s="81">
        <f t="shared" si="2"/>
        <v>0.38461538461538464</v>
      </c>
      <c r="J32" s="71" t="s">
        <v>209</v>
      </c>
      <c r="K32" s="49">
        <v>6.5</v>
      </c>
      <c r="L32" s="5"/>
    </row>
    <row r="33" spans="1:12" ht="12.75">
      <c r="A33" s="34" t="s">
        <v>39</v>
      </c>
      <c r="B33" s="4">
        <v>1030314</v>
      </c>
      <c r="C33" s="36">
        <f t="shared" si="4"/>
        <v>13</v>
      </c>
      <c r="D33" s="36">
        <f t="shared" si="0"/>
        <v>936</v>
      </c>
      <c r="E33" s="5"/>
      <c r="F33" s="4">
        <v>594331</v>
      </c>
      <c r="G33" s="36">
        <f t="shared" si="3"/>
        <v>5</v>
      </c>
      <c r="H33" s="36">
        <f t="shared" si="1"/>
        <v>360</v>
      </c>
      <c r="I33" s="81">
        <f t="shared" si="2"/>
        <v>0.38461538461538464</v>
      </c>
      <c r="J33" s="71" t="s">
        <v>209</v>
      </c>
      <c r="K33" s="49">
        <v>6.5</v>
      </c>
      <c r="L33" s="5"/>
    </row>
    <row r="34" spans="1:12" ht="12.75">
      <c r="A34" s="34" t="s">
        <v>40</v>
      </c>
      <c r="B34" s="4">
        <v>1030327</v>
      </c>
      <c r="C34" s="36">
        <f t="shared" si="4"/>
        <v>13</v>
      </c>
      <c r="D34" s="36">
        <f t="shared" si="0"/>
        <v>936</v>
      </c>
      <c r="E34" s="5"/>
      <c r="F34" s="4">
        <v>594336</v>
      </c>
      <c r="G34" s="36">
        <f t="shared" si="3"/>
        <v>5</v>
      </c>
      <c r="H34" s="36">
        <f t="shared" si="1"/>
        <v>360</v>
      </c>
      <c r="I34" s="81">
        <f t="shared" si="2"/>
        <v>0.38461538461538464</v>
      </c>
      <c r="J34" s="71">
        <v>35</v>
      </c>
      <c r="K34" s="49">
        <v>6.4</v>
      </c>
      <c r="L34" s="5"/>
    </row>
    <row r="35" spans="1:12" ht="12.75">
      <c r="A35" s="34" t="s">
        <v>41</v>
      </c>
      <c r="B35" s="4">
        <v>1030340</v>
      </c>
      <c r="C35" s="36">
        <f t="shared" si="4"/>
        <v>13</v>
      </c>
      <c r="D35" s="36">
        <f t="shared" si="0"/>
        <v>936</v>
      </c>
      <c r="E35" s="5"/>
      <c r="F35" s="4">
        <v>594342</v>
      </c>
      <c r="G35" s="36">
        <f t="shared" si="3"/>
        <v>6</v>
      </c>
      <c r="H35" s="36">
        <f t="shared" si="1"/>
        <v>432</v>
      </c>
      <c r="I35" s="81">
        <f t="shared" si="2"/>
        <v>0.46153846153846156</v>
      </c>
      <c r="J35" s="71">
        <v>35.8</v>
      </c>
      <c r="K35" s="49">
        <v>6.5</v>
      </c>
      <c r="L35" s="5"/>
    </row>
    <row r="36" spans="1:12" ht="12.75">
      <c r="A36" s="34" t="s">
        <v>42</v>
      </c>
      <c r="B36" s="4">
        <v>1030355</v>
      </c>
      <c r="C36" s="36">
        <f t="shared" si="4"/>
        <v>15</v>
      </c>
      <c r="D36" s="36">
        <f t="shared" si="0"/>
        <v>1080</v>
      </c>
      <c r="E36" s="5"/>
      <c r="F36" s="4">
        <v>594347</v>
      </c>
      <c r="G36" s="36">
        <f t="shared" si="3"/>
        <v>5</v>
      </c>
      <c r="H36" s="36">
        <f t="shared" si="1"/>
        <v>360</v>
      </c>
      <c r="I36" s="81">
        <f t="shared" si="2"/>
        <v>0.3333333333333333</v>
      </c>
      <c r="J36" s="71">
        <v>35.8</v>
      </c>
      <c r="K36" s="49">
        <v>6.5</v>
      </c>
      <c r="L36" s="5"/>
    </row>
    <row r="37" spans="1:12" ht="12.75">
      <c r="A37" s="34" t="s">
        <v>43</v>
      </c>
      <c r="B37" s="4">
        <v>1030371</v>
      </c>
      <c r="C37" s="36">
        <f t="shared" si="4"/>
        <v>16</v>
      </c>
      <c r="D37" s="36">
        <f t="shared" si="0"/>
        <v>1152</v>
      </c>
      <c r="E37" s="5"/>
      <c r="F37" s="4">
        <v>594352</v>
      </c>
      <c r="G37" s="36">
        <f t="shared" si="3"/>
        <v>5</v>
      </c>
      <c r="H37" s="36">
        <f t="shared" si="1"/>
        <v>360</v>
      </c>
      <c r="I37" s="81">
        <f t="shared" si="2"/>
        <v>0.3125</v>
      </c>
      <c r="J37" s="71">
        <v>35.5</v>
      </c>
      <c r="K37" s="49">
        <v>6.5</v>
      </c>
      <c r="L37" s="5"/>
    </row>
    <row r="38" spans="1:12" ht="12.75">
      <c r="A38" s="34" t="s">
        <v>44</v>
      </c>
      <c r="B38" s="4">
        <v>1030387</v>
      </c>
      <c r="C38" s="36">
        <f t="shared" si="4"/>
        <v>16</v>
      </c>
      <c r="D38" s="36">
        <f t="shared" si="0"/>
        <v>1152</v>
      </c>
      <c r="E38" s="5"/>
      <c r="F38" s="4">
        <v>594358</v>
      </c>
      <c r="G38" s="36">
        <f t="shared" si="3"/>
        <v>6</v>
      </c>
      <c r="H38" s="36">
        <f t="shared" si="1"/>
        <v>432</v>
      </c>
      <c r="I38" s="81">
        <f t="shared" si="2"/>
        <v>0.375</v>
      </c>
      <c r="J38" s="71">
        <v>35</v>
      </c>
      <c r="K38" s="49">
        <v>6.5</v>
      </c>
      <c r="L38" s="5"/>
    </row>
    <row r="39" spans="1:12" ht="12.75">
      <c r="A39" s="34" t="s">
        <v>45</v>
      </c>
      <c r="B39" s="4">
        <v>1030404</v>
      </c>
      <c r="C39" s="36">
        <f t="shared" si="4"/>
        <v>17</v>
      </c>
      <c r="D39" s="36">
        <f t="shared" si="0"/>
        <v>1224</v>
      </c>
      <c r="E39" s="5"/>
      <c r="F39" s="4">
        <v>594364</v>
      </c>
      <c r="G39" s="36">
        <f t="shared" si="3"/>
        <v>6</v>
      </c>
      <c r="H39" s="36">
        <f t="shared" si="1"/>
        <v>432</v>
      </c>
      <c r="I39" s="81">
        <f t="shared" si="2"/>
        <v>0.35294117647058826</v>
      </c>
      <c r="J39" s="71" t="s">
        <v>210</v>
      </c>
      <c r="K39" s="49">
        <v>6.5</v>
      </c>
      <c r="L39" s="5"/>
    </row>
    <row r="40" spans="1:12" ht="12.75">
      <c r="A40" s="34" t="s">
        <v>46</v>
      </c>
      <c r="B40" s="4">
        <v>1030420</v>
      </c>
      <c r="C40" s="36">
        <f t="shared" si="4"/>
        <v>16</v>
      </c>
      <c r="D40" s="36">
        <f t="shared" si="0"/>
        <v>1152</v>
      </c>
      <c r="E40" s="5"/>
      <c r="F40" s="4">
        <v>594369</v>
      </c>
      <c r="G40" s="36">
        <f t="shared" si="3"/>
        <v>5</v>
      </c>
      <c r="H40" s="36">
        <f t="shared" si="1"/>
        <v>360</v>
      </c>
      <c r="I40" s="81">
        <f t="shared" si="2"/>
        <v>0.3125</v>
      </c>
      <c r="J40" s="71" t="s">
        <v>210</v>
      </c>
      <c r="K40" s="49">
        <v>6.5</v>
      </c>
      <c r="L40" s="5"/>
    </row>
    <row r="41" spans="1:12" ht="12.75">
      <c r="A41" s="34" t="s">
        <v>47</v>
      </c>
      <c r="B41" s="4">
        <v>1030436</v>
      </c>
      <c r="C41" s="36">
        <f t="shared" si="4"/>
        <v>16</v>
      </c>
      <c r="D41" s="36">
        <f t="shared" si="0"/>
        <v>1152</v>
      </c>
      <c r="E41" s="5"/>
      <c r="F41" s="4">
        <v>594375</v>
      </c>
      <c r="G41" s="36">
        <f t="shared" si="3"/>
        <v>6</v>
      </c>
      <c r="H41" s="36">
        <f t="shared" si="1"/>
        <v>432</v>
      </c>
      <c r="I41" s="81">
        <f t="shared" si="2"/>
        <v>0.375</v>
      </c>
      <c r="J41" s="71" t="s">
        <v>210</v>
      </c>
      <c r="K41" s="49">
        <v>6.5</v>
      </c>
      <c r="L41" s="5"/>
    </row>
    <row r="42" spans="1:12" ht="12.75">
      <c r="A42" s="34" t="s">
        <v>48</v>
      </c>
      <c r="B42" s="4">
        <v>1030450</v>
      </c>
      <c r="C42" s="36">
        <f t="shared" si="4"/>
        <v>14</v>
      </c>
      <c r="D42" s="36">
        <f t="shared" si="0"/>
        <v>1008</v>
      </c>
      <c r="E42" s="5"/>
      <c r="F42" s="4">
        <v>594381</v>
      </c>
      <c r="G42" s="36">
        <f t="shared" si="3"/>
        <v>6</v>
      </c>
      <c r="H42" s="36">
        <f t="shared" si="1"/>
        <v>432</v>
      </c>
      <c r="I42" s="81">
        <f t="shared" si="2"/>
        <v>0.42857142857142855</v>
      </c>
      <c r="J42" s="71">
        <v>36</v>
      </c>
      <c r="K42" s="49">
        <v>6.6</v>
      </c>
      <c r="L42" s="5"/>
    </row>
    <row r="43" spans="1:12" ht="12.75">
      <c r="A43" s="4" t="s">
        <v>49</v>
      </c>
      <c r="B43" s="4">
        <v>1030461</v>
      </c>
      <c r="C43" s="36">
        <f t="shared" si="4"/>
        <v>11</v>
      </c>
      <c r="D43" s="36">
        <f t="shared" si="0"/>
        <v>792</v>
      </c>
      <c r="E43" s="5"/>
      <c r="F43" s="4">
        <v>594386</v>
      </c>
      <c r="G43" s="36">
        <f t="shared" si="3"/>
        <v>5</v>
      </c>
      <c r="H43" s="36">
        <f t="shared" si="1"/>
        <v>360</v>
      </c>
      <c r="I43" s="81">
        <f t="shared" si="2"/>
        <v>0.45454545454545453</v>
      </c>
      <c r="J43" s="71">
        <v>36</v>
      </c>
      <c r="K43" s="49">
        <v>6.6</v>
      </c>
      <c r="L43" s="5"/>
    </row>
    <row r="44" spans="1:12" ht="12.75">
      <c r="A44" s="16" t="s">
        <v>50</v>
      </c>
      <c r="D44" s="5">
        <f>SUM(D20:D43)</f>
        <v>21816</v>
      </c>
      <c r="E44" s="5"/>
      <c r="F44" s="5"/>
      <c r="G44" s="5"/>
      <c r="H44" s="5">
        <f>SUM(H20:H43)</f>
        <v>9216</v>
      </c>
      <c r="I44" s="5"/>
      <c r="J44" s="5"/>
      <c r="K44" s="5"/>
      <c r="L44" s="5"/>
    </row>
    <row r="45" spans="1:12" ht="12.75">
      <c r="A45" s="16" t="s">
        <v>51</v>
      </c>
      <c r="D45" s="5">
        <f>(B43-B19)*72</f>
        <v>21816</v>
      </c>
      <c r="E45" s="5"/>
      <c r="F45" s="5"/>
      <c r="G45" s="5"/>
      <c r="H45" s="5">
        <f>(F43-F19)*72</f>
        <v>9216</v>
      </c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208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215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3" ht="12.75">
      <c r="A56" s="1" t="s">
        <v>216</v>
      </c>
      <c r="B56" s="1"/>
      <c r="C56" s="1"/>
    </row>
    <row r="57" spans="1:3" ht="14.25" customHeight="1">
      <c r="A57" s="35"/>
      <c r="B57" s="35" t="s">
        <v>54</v>
      </c>
      <c r="C57" s="35"/>
    </row>
  </sheetData>
  <sheetProtection/>
  <mergeCells count="7">
    <mergeCell ref="A1:E1"/>
    <mergeCell ref="A3:E3"/>
    <mergeCell ref="I3:L3"/>
    <mergeCell ref="A14:A17"/>
    <mergeCell ref="L14:L17"/>
    <mergeCell ref="I5:L5"/>
    <mergeCell ref="D14:E14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9">
      <selection activeCell="A51" sqref="A51:L58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202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204</v>
      </c>
      <c r="J3" s="85"/>
      <c r="K3" s="85"/>
      <c r="L3" s="89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132</v>
      </c>
      <c r="J5" s="85"/>
      <c r="K5" s="85"/>
      <c r="L5" s="89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'ф 117 поселок'!A11</f>
        <v>      нагрузок и тангенса "фи" за 21 декабря 2016  год трансформаторного</v>
      </c>
      <c r="M11" s="3"/>
    </row>
    <row r="12" spans="3:13" ht="12.75" customHeight="1">
      <c r="C12" s="6" t="s">
        <v>124</v>
      </c>
      <c r="M12" s="3"/>
    </row>
    <row r="13" ht="12.75">
      <c r="M13" s="3"/>
    </row>
    <row r="14" spans="1:13" s="16" customFormat="1" ht="12.75" customHeight="1">
      <c r="A14" s="87" t="s">
        <v>10</v>
      </c>
      <c r="B14" s="8" t="s">
        <v>69</v>
      </c>
      <c r="C14" s="9"/>
      <c r="D14" s="90" t="s">
        <v>133</v>
      </c>
      <c r="E14" s="91"/>
      <c r="F14" s="11" t="s">
        <v>89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90</v>
      </c>
      <c r="C15" s="15"/>
      <c r="D15" s="15"/>
      <c r="E15" s="18"/>
      <c r="F15" s="17" t="s">
        <v>61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126</v>
      </c>
      <c r="C16" s="23"/>
      <c r="D16" s="23"/>
      <c r="E16" s="24"/>
      <c r="F16" s="22" t="s">
        <v>127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4">
        <v>321930</v>
      </c>
      <c r="C19" s="4"/>
      <c r="D19" s="4"/>
      <c r="E19" s="4"/>
      <c r="F19" s="4">
        <v>280334</v>
      </c>
      <c r="G19" s="4"/>
      <c r="H19" s="4"/>
      <c r="I19" s="5"/>
      <c r="J19" s="71">
        <v>36.3</v>
      </c>
      <c r="K19" s="49">
        <v>6.6</v>
      </c>
      <c r="L19" s="4"/>
    </row>
    <row r="20" spans="1:12" ht="12.75">
      <c r="A20" s="34" t="s">
        <v>26</v>
      </c>
      <c r="B20" s="4">
        <v>321931</v>
      </c>
      <c r="C20" s="36">
        <f>B20-B19</f>
        <v>1</v>
      </c>
      <c r="D20" s="36">
        <f>C20*36</f>
        <v>36</v>
      </c>
      <c r="E20" s="5"/>
      <c r="F20" s="4">
        <v>280335</v>
      </c>
      <c r="G20" s="36">
        <f>F20-F19</f>
        <v>1</v>
      </c>
      <c r="H20" s="36">
        <f>G20*36</f>
        <v>36</v>
      </c>
      <c r="I20" s="81">
        <f>H20/D20</f>
        <v>1</v>
      </c>
      <c r="J20" s="71">
        <v>36.3</v>
      </c>
      <c r="K20" s="49">
        <v>6.6</v>
      </c>
      <c r="L20" s="5"/>
    </row>
    <row r="21" spans="1:12" ht="12.75">
      <c r="A21" s="34" t="s">
        <v>27</v>
      </c>
      <c r="B21" s="4">
        <v>321932</v>
      </c>
      <c r="C21" s="36">
        <f>B21-B20</f>
        <v>1</v>
      </c>
      <c r="D21" s="36">
        <f aca="true" t="shared" si="0" ref="D21:D43">C21*36</f>
        <v>36</v>
      </c>
      <c r="E21" s="5"/>
      <c r="F21" s="4">
        <v>280335</v>
      </c>
      <c r="G21" s="36">
        <f>F21-F20</f>
        <v>0</v>
      </c>
      <c r="H21" s="36">
        <f aca="true" t="shared" si="1" ref="H21:H43">G21*36</f>
        <v>0</v>
      </c>
      <c r="I21" s="81">
        <f aca="true" t="shared" si="2" ref="I21:I43">H21/D21</f>
        <v>0</v>
      </c>
      <c r="J21" s="71">
        <v>36.3</v>
      </c>
      <c r="K21" s="49">
        <v>6.6</v>
      </c>
      <c r="L21" s="5"/>
    </row>
    <row r="22" spans="1:12" ht="12.75">
      <c r="A22" s="34" t="s">
        <v>28</v>
      </c>
      <c r="B22" s="4">
        <v>321933</v>
      </c>
      <c r="C22" s="36">
        <f>B22-B21</f>
        <v>1</v>
      </c>
      <c r="D22" s="36">
        <f t="shared" si="0"/>
        <v>36</v>
      </c>
      <c r="E22" s="5"/>
      <c r="F22" s="4">
        <v>280336</v>
      </c>
      <c r="G22" s="36">
        <f aca="true" t="shared" si="3" ref="G22:G43">F22-F21</f>
        <v>1</v>
      </c>
      <c r="H22" s="36">
        <f t="shared" si="1"/>
        <v>36</v>
      </c>
      <c r="I22" s="81">
        <f t="shared" si="2"/>
        <v>1</v>
      </c>
      <c r="J22" s="71">
        <v>36.3</v>
      </c>
      <c r="K22" s="49">
        <v>6.6</v>
      </c>
      <c r="L22" s="5"/>
    </row>
    <row r="23" spans="1:12" ht="12.75">
      <c r="A23" s="34" t="s">
        <v>29</v>
      </c>
      <c r="B23" s="4">
        <v>321933</v>
      </c>
      <c r="C23" s="36">
        <f>B23-B22</f>
        <v>0</v>
      </c>
      <c r="D23" s="36">
        <f t="shared" si="0"/>
        <v>0</v>
      </c>
      <c r="E23" s="5"/>
      <c r="F23" s="4">
        <v>280336</v>
      </c>
      <c r="G23" s="36">
        <f t="shared" si="3"/>
        <v>0</v>
      </c>
      <c r="H23" s="36">
        <f t="shared" si="1"/>
        <v>0</v>
      </c>
      <c r="I23" s="81" t="e">
        <f>H23/D23</f>
        <v>#DIV/0!</v>
      </c>
      <c r="J23" s="71">
        <v>36.3</v>
      </c>
      <c r="K23" s="49">
        <v>6.6</v>
      </c>
      <c r="L23" s="5"/>
    </row>
    <row r="24" spans="1:12" ht="12.75">
      <c r="A24" s="34" t="s">
        <v>30</v>
      </c>
      <c r="B24" s="4">
        <v>321934</v>
      </c>
      <c r="C24" s="36">
        <f aca="true" t="shared" si="4" ref="C24:C43">B24-B23</f>
        <v>1</v>
      </c>
      <c r="D24" s="36">
        <f t="shared" si="0"/>
        <v>36</v>
      </c>
      <c r="E24" s="5"/>
      <c r="F24" s="4">
        <v>280337</v>
      </c>
      <c r="G24" s="36">
        <f t="shared" si="3"/>
        <v>1</v>
      </c>
      <c r="H24" s="36">
        <f t="shared" si="1"/>
        <v>36</v>
      </c>
      <c r="I24" s="81">
        <f t="shared" si="2"/>
        <v>1</v>
      </c>
      <c r="J24" s="71">
        <v>36.3</v>
      </c>
      <c r="K24" s="49">
        <v>6.6</v>
      </c>
      <c r="L24" s="5"/>
    </row>
    <row r="25" spans="1:12" ht="12.75">
      <c r="A25" s="34" t="s">
        <v>31</v>
      </c>
      <c r="B25" s="4">
        <v>321935</v>
      </c>
      <c r="C25" s="36">
        <f t="shared" si="4"/>
        <v>1</v>
      </c>
      <c r="D25" s="36">
        <f t="shared" si="0"/>
        <v>36</v>
      </c>
      <c r="E25" s="5"/>
      <c r="F25" s="4">
        <v>280337</v>
      </c>
      <c r="G25" s="36">
        <f t="shared" si="3"/>
        <v>0</v>
      </c>
      <c r="H25" s="36">
        <f t="shared" si="1"/>
        <v>0</v>
      </c>
      <c r="I25" s="81">
        <f t="shared" si="2"/>
        <v>0</v>
      </c>
      <c r="J25" s="71">
        <v>36.3</v>
      </c>
      <c r="K25" s="49">
        <v>6.6</v>
      </c>
      <c r="L25" s="5"/>
    </row>
    <row r="26" spans="1:12" ht="12.75">
      <c r="A26" s="34" t="s">
        <v>32</v>
      </c>
      <c r="B26" s="4">
        <v>321936</v>
      </c>
      <c r="C26" s="36">
        <f t="shared" si="4"/>
        <v>1</v>
      </c>
      <c r="D26" s="36">
        <f t="shared" si="0"/>
        <v>36</v>
      </c>
      <c r="E26" s="5"/>
      <c r="F26" s="4">
        <v>280338</v>
      </c>
      <c r="G26" s="36">
        <f t="shared" si="3"/>
        <v>1</v>
      </c>
      <c r="H26" s="36">
        <f t="shared" si="1"/>
        <v>36</v>
      </c>
      <c r="I26" s="81">
        <f t="shared" si="2"/>
        <v>1</v>
      </c>
      <c r="J26" s="71">
        <v>36.1</v>
      </c>
      <c r="K26" s="49">
        <v>6.6</v>
      </c>
      <c r="L26" s="5"/>
    </row>
    <row r="27" spans="1:12" ht="12.75">
      <c r="A27" s="34" t="s">
        <v>33</v>
      </c>
      <c r="B27" s="4">
        <v>321937</v>
      </c>
      <c r="C27" s="36">
        <f t="shared" si="4"/>
        <v>1</v>
      </c>
      <c r="D27" s="36">
        <f t="shared" si="0"/>
        <v>36</v>
      </c>
      <c r="E27" s="5"/>
      <c r="F27" s="4">
        <v>280338</v>
      </c>
      <c r="G27" s="36">
        <f t="shared" si="3"/>
        <v>0</v>
      </c>
      <c r="H27" s="36">
        <f t="shared" si="1"/>
        <v>0</v>
      </c>
      <c r="I27" s="81">
        <f t="shared" si="2"/>
        <v>0</v>
      </c>
      <c r="J27" s="71">
        <v>35.8</v>
      </c>
      <c r="K27" s="49">
        <v>6.5</v>
      </c>
      <c r="L27" s="5"/>
    </row>
    <row r="28" spans="1:12" ht="12.75">
      <c r="A28" s="34" t="s">
        <v>34</v>
      </c>
      <c r="B28" s="4">
        <v>321938</v>
      </c>
      <c r="C28" s="36">
        <f t="shared" si="4"/>
        <v>1</v>
      </c>
      <c r="D28" s="36">
        <f t="shared" si="0"/>
        <v>36</v>
      </c>
      <c r="E28" s="5"/>
      <c r="F28" s="4">
        <v>280339</v>
      </c>
      <c r="G28" s="36">
        <f t="shared" si="3"/>
        <v>1</v>
      </c>
      <c r="H28" s="36">
        <f t="shared" si="1"/>
        <v>36</v>
      </c>
      <c r="I28" s="81">
        <f t="shared" si="2"/>
        <v>1</v>
      </c>
      <c r="J28" s="71" t="s">
        <v>209</v>
      </c>
      <c r="K28" s="49">
        <v>6.5</v>
      </c>
      <c r="L28" s="5"/>
    </row>
    <row r="29" spans="1:12" ht="12.75">
      <c r="A29" s="34" t="s">
        <v>35</v>
      </c>
      <c r="B29" s="4">
        <v>321939</v>
      </c>
      <c r="C29" s="36">
        <f t="shared" si="4"/>
        <v>1</v>
      </c>
      <c r="D29" s="36">
        <f t="shared" si="0"/>
        <v>36</v>
      </c>
      <c r="E29" s="5"/>
      <c r="F29" s="4">
        <v>280339</v>
      </c>
      <c r="G29" s="36">
        <f t="shared" si="3"/>
        <v>0</v>
      </c>
      <c r="H29" s="36">
        <f t="shared" si="1"/>
        <v>0</v>
      </c>
      <c r="I29" s="81">
        <f t="shared" si="2"/>
        <v>0</v>
      </c>
      <c r="J29" s="71" t="s">
        <v>209</v>
      </c>
      <c r="K29" s="49">
        <v>6.5</v>
      </c>
      <c r="L29" s="5"/>
    </row>
    <row r="30" spans="1:12" ht="12.75">
      <c r="A30" s="34" t="s">
        <v>36</v>
      </c>
      <c r="B30" s="4">
        <v>321940</v>
      </c>
      <c r="C30" s="36">
        <f t="shared" si="4"/>
        <v>1</v>
      </c>
      <c r="D30" s="36">
        <f t="shared" si="0"/>
        <v>36</v>
      </c>
      <c r="E30" s="5"/>
      <c r="F30" s="4">
        <v>280340</v>
      </c>
      <c r="G30" s="36">
        <f t="shared" si="3"/>
        <v>1</v>
      </c>
      <c r="H30" s="36">
        <f t="shared" si="1"/>
        <v>36</v>
      </c>
      <c r="I30" s="81">
        <f t="shared" si="2"/>
        <v>1</v>
      </c>
      <c r="J30" s="71" t="s">
        <v>209</v>
      </c>
      <c r="K30" s="49">
        <v>6.5</v>
      </c>
      <c r="L30" s="5"/>
    </row>
    <row r="31" spans="1:12" ht="12.75">
      <c r="A31" s="34" t="s">
        <v>37</v>
      </c>
      <c r="B31" s="4">
        <v>321941</v>
      </c>
      <c r="C31" s="36">
        <f t="shared" si="4"/>
        <v>1</v>
      </c>
      <c r="D31" s="36">
        <f t="shared" si="0"/>
        <v>36</v>
      </c>
      <c r="E31" s="5"/>
      <c r="F31" s="4">
        <v>280340</v>
      </c>
      <c r="G31" s="36">
        <f t="shared" si="3"/>
        <v>0</v>
      </c>
      <c r="H31" s="36">
        <f t="shared" si="1"/>
        <v>0</v>
      </c>
      <c r="I31" s="81">
        <f t="shared" si="2"/>
        <v>0</v>
      </c>
      <c r="J31" s="71" t="s">
        <v>210</v>
      </c>
      <c r="K31" s="49">
        <v>6.5</v>
      </c>
      <c r="L31" s="5"/>
    </row>
    <row r="32" spans="1:12" ht="12.75">
      <c r="A32" s="34" t="s">
        <v>38</v>
      </c>
      <c r="B32" s="4">
        <v>321942</v>
      </c>
      <c r="C32" s="36">
        <f t="shared" si="4"/>
        <v>1</v>
      </c>
      <c r="D32" s="36">
        <f t="shared" si="0"/>
        <v>36</v>
      </c>
      <c r="E32" s="5"/>
      <c r="F32" s="4">
        <v>280341</v>
      </c>
      <c r="G32" s="36">
        <f t="shared" si="3"/>
        <v>1</v>
      </c>
      <c r="H32" s="36">
        <f t="shared" si="1"/>
        <v>36</v>
      </c>
      <c r="I32" s="81">
        <f t="shared" si="2"/>
        <v>1</v>
      </c>
      <c r="J32" s="71" t="s">
        <v>209</v>
      </c>
      <c r="K32" s="49">
        <v>6.5</v>
      </c>
      <c r="L32" s="5"/>
    </row>
    <row r="33" spans="1:12" ht="12.75">
      <c r="A33" s="34" t="s">
        <v>39</v>
      </c>
      <c r="B33" s="4">
        <v>321943</v>
      </c>
      <c r="C33" s="36">
        <f t="shared" si="4"/>
        <v>1</v>
      </c>
      <c r="D33" s="36">
        <f t="shared" si="0"/>
        <v>36</v>
      </c>
      <c r="E33" s="5"/>
      <c r="F33" s="4">
        <v>280341</v>
      </c>
      <c r="G33" s="36">
        <f t="shared" si="3"/>
        <v>0</v>
      </c>
      <c r="H33" s="36">
        <f t="shared" si="1"/>
        <v>0</v>
      </c>
      <c r="I33" s="81">
        <f t="shared" si="2"/>
        <v>0</v>
      </c>
      <c r="J33" s="71">
        <v>35.5</v>
      </c>
      <c r="K33" s="49">
        <v>6.5</v>
      </c>
      <c r="L33" s="5"/>
    </row>
    <row r="34" spans="1:12" ht="12.75">
      <c r="A34" s="34" t="s">
        <v>40</v>
      </c>
      <c r="B34" s="4">
        <v>321944</v>
      </c>
      <c r="C34" s="36">
        <f t="shared" si="4"/>
        <v>1</v>
      </c>
      <c r="D34" s="36">
        <f t="shared" si="0"/>
        <v>36</v>
      </c>
      <c r="E34" s="5"/>
      <c r="F34" s="4">
        <v>280342</v>
      </c>
      <c r="G34" s="36">
        <f t="shared" si="3"/>
        <v>1</v>
      </c>
      <c r="H34" s="36">
        <f t="shared" si="1"/>
        <v>36</v>
      </c>
      <c r="I34" s="81">
        <f t="shared" si="2"/>
        <v>1</v>
      </c>
      <c r="J34" s="71">
        <v>35</v>
      </c>
      <c r="K34" s="49">
        <v>6.4</v>
      </c>
      <c r="L34" s="5"/>
    </row>
    <row r="35" spans="1:12" ht="12.75">
      <c r="A35" s="34" t="s">
        <v>41</v>
      </c>
      <c r="B35" s="4">
        <v>321945</v>
      </c>
      <c r="C35" s="36">
        <f t="shared" si="4"/>
        <v>1</v>
      </c>
      <c r="D35" s="36">
        <f t="shared" si="0"/>
        <v>36</v>
      </c>
      <c r="E35" s="5"/>
      <c r="F35" s="4">
        <v>280342</v>
      </c>
      <c r="G35" s="36">
        <f t="shared" si="3"/>
        <v>0</v>
      </c>
      <c r="H35" s="36">
        <f t="shared" si="1"/>
        <v>0</v>
      </c>
      <c r="I35" s="81">
        <f t="shared" si="2"/>
        <v>0</v>
      </c>
      <c r="J35" s="71">
        <v>35.8</v>
      </c>
      <c r="K35" s="49">
        <v>6.5</v>
      </c>
      <c r="L35" s="5"/>
    </row>
    <row r="36" spans="1:12" ht="12.75">
      <c r="A36" s="34" t="s">
        <v>42</v>
      </c>
      <c r="B36" s="4">
        <v>321946</v>
      </c>
      <c r="C36" s="36">
        <f t="shared" si="4"/>
        <v>1</v>
      </c>
      <c r="D36" s="36">
        <f t="shared" si="0"/>
        <v>36</v>
      </c>
      <c r="E36" s="5"/>
      <c r="F36" s="4">
        <v>280343</v>
      </c>
      <c r="G36" s="36">
        <f t="shared" si="3"/>
        <v>1</v>
      </c>
      <c r="H36" s="36">
        <f t="shared" si="1"/>
        <v>36</v>
      </c>
      <c r="I36" s="81">
        <f t="shared" si="2"/>
        <v>1</v>
      </c>
      <c r="J36" s="71">
        <v>35.8</v>
      </c>
      <c r="K36" s="49">
        <v>6.5</v>
      </c>
      <c r="L36" s="5"/>
    </row>
    <row r="37" spans="1:12" ht="12.75">
      <c r="A37" s="34" t="s">
        <v>43</v>
      </c>
      <c r="B37" s="4">
        <v>321947</v>
      </c>
      <c r="C37" s="36">
        <f t="shared" si="4"/>
        <v>1</v>
      </c>
      <c r="D37" s="36">
        <f t="shared" si="0"/>
        <v>36</v>
      </c>
      <c r="E37" s="5"/>
      <c r="F37" s="4">
        <v>280343</v>
      </c>
      <c r="G37" s="36">
        <f t="shared" si="3"/>
        <v>0</v>
      </c>
      <c r="H37" s="36">
        <f t="shared" si="1"/>
        <v>0</v>
      </c>
      <c r="I37" s="81">
        <f t="shared" si="2"/>
        <v>0</v>
      </c>
      <c r="J37" s="71">
        <v>35.5</v>
      </c>
      <c r="K37" s="49">
        <v>6.5</v>
      </c>
      <c r="L37" s="5"/>
    </row>
    <row r="38" spans="1:12" ht="12.75">
      <c r="A38" s="34" t="s">
        <v>44</v>
      </c>
      <c r="B38" s="4">
        <v>321948</v>
      </c>
      <c r="C38" s="36">
        <f t="shared" si="4"/>
        <v>1</v>
      </c>
      <c r="D38" s="36">
        <f t="shared" si="0"/>
        <v>36</v>
      </c>
      <c r="E38" s="5"/>
      <c r="F38" s="4">
        <v>280343</v>
      </c>
      <c r="G38" s="36">
        <f t="shared" si="3"/>
        <v>0</v>
      </c>
      <c r="H38" s="36">
        <f t="shared" si="1"/>
        <v>0</v>
      </c>
      <c r="I38" s="81">
        <f t="shared" si="2"/>
        <v>0</v>
      </c>
      <c r="J38" s="71">
        <v>35.8</v>
      </c>
      <c r="K38" s="49">
        <v>6.5</v>
      </c>
      <c r="L38" s="5"/>
    </row>
    <row r="39" spans="1:12" ht="12.75">
      <c r="A39" s="34" t="s">
        <v>45</v>
      </c>
      <c r="B39" s="4">
        <v>321949</v>
      </c>
      <c r="C39" s="36">
        <f t="shared" si="4"/>
        <v>1</v>
      </c>
      <c r="D39" s="36">
        <f t="shared" si="0"/>
        <v>36</v>
      </c>
      <c r="E39" s="5"/>
      <c r="F39" s="4">
        <v>280344</v>
      </c>
      <c r="G39" s="36">
        <f t="shared" si="3"/>
        <v>1</v>
      </c>
      <c r="H39" s="36">
        <f t="shared" si="1"/>
        <v>36</v>
      </c>
      <c r="I39" s="81">
        <f t="shared" si="2"/>
        <v>1</v>
      </c>
      <c r="J39" s="71" t="s">
        <v>210</v>
      </c>
      <c r="K39" s="49">
        <v>6.5</v>
      </c>
      <c r="L39" s="5"/>
    </row>
    <row r="40" spans="1:12" ht="12.75">
      <c r="A40" s="34" t="s">
        <v>46</v>
      </c>
      <c r="B40" s="4">
        <v>321950</v>
      </c>
      <c r="C40" s="36">
        <f t="shared" si="4"/>
        <v>1</v>
      </c>
      <c r="D40" s="36">
        <f t="shared" si="0"/>
        <v>36</v>
      </c>
      <c r="E40" s="5"/>
      <c r="F40" s="4">
        <v>280344</v>
      </c>
      <c r="G40" s="36">
        <f t="shared" si="3"/>
        <v>0</v>
      </c>
      <c r="H40" s="36">
        <f t="shared" si="1"/>
        <v>0</v>
      </c>
      <c r="I40" s="81">
        <f t="shared" si="2"/>
        <v>0</v>
      </c>
      <c r="J40" s="71" t="s">
        <v>210</v>
      </c>
      <c r="K40" s="49">
        <v>6.5</v>
      </c>
      <c r="L40" s="5"/>
    </row>
    <row r="41" spans="1:12" ht="12.75">
      <c r="A41" s="34" t="s">
        <v>47</v>
      </c>
      <c r="B41" s="4">
        <v>321951</v>
      </c>
      <c r="C41" s="36">
        <f t="shared" si="4"/>
        <v>1</v>
      </c>
      <c r="D41" s="36">
        <f t="shared" si="0"/>
        <v>36</v>
      </c>
      <c r="E41" s="5"/>
      <c r="F41" s="4">
        <v>280345</v>
      </c>
      <c r="G41" s="36">
        <f t="shared" si="3"/>
        <v>1</v>
      </c>
      <c r="H41" s="36">
        <f t="shared" si="1"/>
        <v>36</v>
      </c>
      <c r="I41" s="81">
        <f t="shared" si="2"/>
        <v>1</v>
      </c>
      <c r="J41" s="71" t="s">
        <v>210</v>
      </c>
      <c r="K41" s="49">
        <v>6.5</v>
      </c>
      <c r="L41" s="5"/>
    </row>
    <row r="42" spans="1:12" ht="12.75">
      <c r="A42" s="34" t="s">
        <v>48</v>
      </c>
      <c r="B42" s="4">
        <v>321952</v>
      </c>
      <c r="C42" s="36">
        <f t="shared" si="4"/>
        <v>1</v>
      </c>
      <c r="D42" s="36">
        <f t="shared" si="0"/>
        <v>36</v>
      </c>
      <c r="E42" s="5"/>
      <c r="F42" s="4">
        <v>280346</v>
      </c>
      <c r="G42" s="36">
        <f t="shared" si="3"/>
        <v>1</v>
      </c>
      <c r="H42" s="36">
        <f t="shared" si="1"/>
        <v>36</v>
      </c>
      <c r="I42" s="81">
        <f t="shared" si="2"/>
        <v>1</v>
      </c>
      <c r="J42" s="71">
        <v>36</v>
      </c>
      <c r="K42" s="49">
        <v>6.6</v>
      </c>
      <c r="L42" s="5"/>
    </row>
    <row r="43" spans="1:12" ht="12.75">
      <c r="A43" s="4" t="s">
        <v>49</v>
      </c>
      <c r="B43" s="4">
        <v>321952</v>
      </c>
      <c r="C43" s="36">
        <f t="shared" si="4"/>
        <v>0</v>
      </c>
      <c r="D43" s="36">
        <f t="shared" si="0"/>
        <v>0</v>
      </c>
      <c r="E43" s="5"/>
      <c r="F43" s="4">
        <v>280346</v>
      </c>
      <c r="G43" s="36">
        <f t="shared" si="3"/>
        <v>0</v>
      </c>
      <c r="H43" s="36">
        <f t="shared" si="1"/>
        <v>0</v>
      </c>
      <c r="I43" s="81" t="e">
        <f t="shared" si="2"/>
        <v>#DIV/0!</v>
      </c>
      <c r="J43" s="71">
        <v>36</v>
      </c>
      <c r="K43" s="49">
        <v>6.6</v>
      </c>
      <c r="L43" s="5"/>
    </row>
    <row r="44" spans="1:12" ht="12.75">
      <c r="A44" s="16" t="s">
        <v>50</v>
      </c>
      <c r="D44" s="5">
        <f>SUM(D20:D43)</f>
        <v>792</v>
      </c>
      <c r="E44" s="5"/>
      <c r="F44" s="5"/>
      <c r="G44" s="5"/>
      <c r="H44" s="5">
        <f>SUM(H20:H43)</f>
        <v>432</v>
      </c>
      <c r="I44" s="5"/>
      <c r="J44" s="5"/>
      <c r="K44" s="5"/>
      <c r="L44" s="5"/>
    </row>
    <row r="45" spans="1:12" ht="12.75">
      <c r="A45" s="16" t="s">
        <v>51</v>
      </c>
      <c r="D45" s="5">
        <f>(B43-B19)*36</f>
        <v>792</v>
      </c>
      <c r="E45" s="5"/>
      <c r="F45" s="5"/>
      <c r="G45" s="5"/>
      <c r="H45" s="5">
        <f>(F43-F19)*36</f>
        <v>432</v>
      </c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2:10" ht="12.75">
      <c r="B50" s="1"/>
      <c r="C50" s="1"/>
      <c r="E50" s="1"/>
      <c r="F50" s="1"/>
      <c r="H50" s="3"/>
      <c r="I50" s="3"/>
      <c r="J50" s="3"/>
    </row>
    <row r="51" spans="1:12" s="35" customFormat="1" ht="12.75">
      <c r="A51" s="1" t="s">
        <v>208</v>
      </c>
      <c r="B51" s="1"/>
      <c r="C51" s="1"/>
      <c r="D51" s="2"/>
      <c r="E51" s="1"/>
      <c r="F51" s="1"/>
      <c r="G51" s="2"/>
      <c r="H51" s="3"/>
      <c r="I51" s="3"/>
      <c r="J51" s="3"/>
      <c r="K51" s="2"/>
      <c r="L51" s="2"/>
    </row>
    <row r="52" spans="1:12" ht="12.75">
      <c r="A52" s="35"/>
      <c r="B52" s="35" t="s">
        <v>54</v>
      </c>
      <c r="C52" s="35"/>
      <c r="D52" s="35"/>
      <c r="E52" s="35"/>
      <c r="F52" s="35" t="s">
        <v>55</v>
      </c>
      <c r="G52" s="35"/>
      <c r="H52" s="35"/>
      <c r="I52" s="35"/>
      <c r="J52" s="35"/>
      <c r="K52" s="35"/>
      <c r="L52" s="35"/>
    </row>
    <row r="54" spans="1:12" s="35" customFormat="1" ht="12.75">
      <c r="A54" s="1" t="s">
        <v>215</v>
      </c>
      <c r="B54" s="1"/>
      <c r="C54" s="1"/>
      <c r="D54" s="2"/>
      <c r="E54" s="1"/>
      <c r="F54" s="1"/>
      <c r="G54" s="2"/>
      <c r="H54" s="1" t="s">
        <v>198</v>
      </c>
      <c r="I54" s="1"/>
      <c r="J54" s="1"/>
      <c r="K54" s="2"/>
      <c r="L54" s="1"/>
    </row>
    <row r="55" spans="1:12" ht="12.75">
      <c r="A55" s="35"/>
      <c r="B55" s="35" t="s">
        <v>54</v>
      </c>
      <c r="C55" s="35"/>
      <c r="D55" s="35"/>
      <c r="E55" s="35"/>
      <c r="F55" s="35" t="s">
        <v>55</v>
      </c>
      <c r="G55" s="35"/>
      <c r="H55" s="35" t="s">
        <v>56</v>
      </c>
      <c r="I55" s="35"/>
      <c r="J55" s="35"/>
      <c r="K55" s="35"/>
      <c r="L55" s="35" t="s">
        <v>55</v>
      </c>
    </row>
    <row r="57" spans="1:3" ht="14.25" customHeight="1">
      <c r="A57" s="1" t="s">
        <v>216</v>
      </c>
      <c r="B57" s="1"/>
      <c r="C57" s="1"/>
    </row>
    <row r="58" spans="1:3" ht="12.75">
      <c r="A58" s="35"/>
      <c r="B58" s="35" t="s">
        <v>54</v>
      </c>
      <c r="C58" s="35"/>
    </row>
  </sheetData>
  <sheetProtection/>
  <mergeCells count="7">
    <mergeCell ref="A1:E1"/>
    <mergeCell ref="A3:E3"/>
    <mergeCell ref="I3:L3"/>
    <mergeCell ref="A14:A17"/>
    <mergeCell ref="L14:L17"/>
    <mergeCell ref="I5:L5"/>
    <mergeCell ref="D14:E14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20">
      <selection activeCell="A50" sqref="A50:L57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202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204</v>
      </c>
      <c r="J3" s="85"/>
      <c r="K3" s="85"/>
      <c r="L3" s="89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134</v>
      </c>
      <c r="J5" s="85"/>
      <c r="K5" s="85"/>
      <c r="L5" s="89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'ф 119 поселок'!A11</f>
        <v>      нагрузок и тангенса "фи" за 21 декабря 2016  год трансформаторного</v>
      </c>
      <c r="M11" s="3"/>
    </row>
    <row r="12" spans="3:13" ht="12.75" customHeight="1">
      <c r="C12" s="6" t="s">
        <v>124</v>
      </c>
      <c r="M12" s="3"/>
    </row>
    <row r="13" ht="12.75">
      <c r="M13" s="3"/>
    </row>
    <row r="14" spans="1:13" s="16" customFormat="1" ht="12.75" customHeight="1">
      <c r="A14" s="87" t="s">
        <v>10</v>
      </c>
      <c r="B14" s="8" t="s">
        <v>69</v>
      </c>
      <c r="C14" s="9"/>
      <c r="D14" s="90" t="s">
        <v>135</v>
      </c>
      <c r="E14" s="91"/>
      <c r="F14" s="11" t="s">
        <v>136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90</v>
      </c>
      <c r="C15" s="15"/>
      <c r="D15" s="15"/>
      <c r="E15" s="18"/>
      <c r="F15" s="17" t="s">
        <v>61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130</v>
      </c>
      <c r="C16" s="23"/>
      <c r="D16" s="23"/>
      <c r="E16" s="24"/>
      <c r="F16" s="22" t="s">
        <v>131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4">
        <v>977426</v>
      </c>
      <c r="C19" s="4"/>
      <c r="D19" s="4"/>
      <c r="E19" s="4"/>
      <c r="F19" s="4">
        <v>476813</v>
      </c>
      <c r="G19" s="4"/>
      <c r="H19" s="4"/>
      <c r="I19" s="5"/>
      <c r="J19" s="71">
        <v>36.3</v>
      </c>
      <c r="K19" s="49">
        <v>6.6</v>
      </c>
      <c r="L19" s="4"/>
    </row>
    <row r="20" spans="1:12" ht="12.75">
      <c r="A20" s="34" t="s">
        <v>26</v>
      </c>
      <c r="B20" s="4">
        <v>977438</v>
      </c>
      <c r="C20" s="36">
        <f>B20-B19</f>
        <v>12</v>
      </c>
      <c r="D20" s="36">
        <f>C20*72</f>
        <v>864</v>
      </c>
      <c r="E20" s="5"/>
      <c r="F20" s="4">
        <v>476818</v>
      </c>
      <c r="G20" s="36">
        <f>F20-F19</f>
        <v>5</v>
      </c>
      <c r="H20" s="36">
        <f>G20*72</f>
        <v>360</v>
      </c>
      <c r="I20" s="81">
        <f>H20/D20</f>
        <v>0.4166666666666667</v>
      </c>
      <c r="J20" s="71">
        <v>36.3</v>
      </c>
      <c r="K20" s="49">
        <v>6.6</v>
      </c>
      <c r="L20" s="5"/>
    </row>
    <row r="21" spans="1:12" ht="12.75">
      <c r="A21" s="34" t="s">
        <v>27</v>
      </c>
      <c r="B21" s="4">
        <v>977450</v>
      </c>
      <c r="C21" s="36">
        <f>B21-B20</f>
        <v>12</v>
      </c>
      <c r="D21" s="36">
        <f aca="true" t="shared" si="0" ref="D21:D43">C21*72</f>
        <v>864</v>
      </c>
      <c r="E21" s="5"/>
      <c r="F21" s="4">
        <v>476822</v>
      </c>
      <c r="G21" s="36">
        <f>F21-F20</f>
        <v>4</v>
      </c>
      <c r="H21" s="36">
        <f aca="true" t="shared" si="1" ref="H21:H43">G21*72</f>
        <v>288</v>
      </c>
      <c r="I21" s="81">
        <f aca="true" t="shared" si="2" ref="I21:I43">H21/D21</f>
        <v>0.3333333333333333</v>
      </c>
      <c r="J21" s="71">
        <v>36.3</v>
      </c>
      <c r="K21" s="49">
        <v>6.6</v>
      </c>
      <c r="L21" s="5"/>
    </row>
    <row r="22" spans="1:12" ht="12.75">
      <c r="A22" s="34" t="s">
        <v>28</v>
      </c>
      <c r="B22" s="4">
        <v>977462</v>
      </c>
      <c r="C22" s="36">
        <f>B22-B21</f>
        <v>12</v>
      </c>
      <c r="D22" s="36">
        <f t="shared" si="0"/>
        <v>864</v>
      </c>
      <c r="E22" s="5"/>
      <c r="F22" s="4">
        <v>476827</v>
      </c>
      <c r="G22" s="36">
        <f aca="true" t="shared" si="3" ref="G22:G43">F22-F21</f>
        <v>5</v>
      </c>
      <c r="H22" s="36">
        <f t="shared" si="1"/>
        <v>360</v>
      </c>
      <c r="I22" s="81">
        <f t="shared" si="2"/>
        <v>0.4166666666666667</v>
      </c>
      <c r="J22" s="71">
        <v>36.3</v>
      </c>
      <c r="K22" s="49">
        <v>6.6</v>
      </c>
      <c r="L22" s="5"/>
    </row>
    <row r="23" spans="1:12" ht="12.75">
      <c r="A23" s="34" t="s">
        <v>29</v>
      </c>
      <c r="B23" s="4">
        <v>977473</v>
      </c>
      <c r="C23" s="36">
        <f>B23-B22</f>
        <v>11</v>
      </c>
      <c r="D23" s="36">
        <f t="shared" si="0"/>
        <v>792</v>
      </c>
      <c r="E23" s="5"/>
      <c r="F23" s="4">
        <v>476831</v>
      </c>
      <c r="G23" s="36">
        <f t="shared" si="3"/>
        <v>4</v>
      </c>
      <c r="H23" s="36">
        <f t="shared" si="1"/>
        <v>288</v>
      </c>
      <c r="I23" s="81">
        <f t="shared" si="2"/>
        <v>0.36363636363636365</v>
      </c>
      <c r="J23" s="71">
        <v>36.3</v>
      </c>
      <c r="K23" s="49">
        <v>6.6</v>
      </c>
      <c r="L23" s="5"/>
    </row>
    <row r="24" spans="1:12" ht="12.75">
      <c r="A24" s="34" t="s">
        <v>30</v>
      </c>
      <c r="B24" s="4">
        <v>977485</v>
      </c>
      <c r="C24" s="36">
        <f aca="true" t="shared" si="4" ref="C24:C43">B24-B23</f>
        <v>12</v>
      </c>
      <c r="D24" s="36">
        <f t="shared" si="0"/>
        <v>864</v>
      </c>
      <c r="E24" s="5"/>
      <c r="F24" s="4">
        <v>476836</v>
      </c>
      <c r="G24" s="36">
        <f t="shared" si="3"/>
        <v>5</v>
      </c>
      <c r="H24" s="36">
        <f t="shared" si="1"/>
        <v>360</v>
      </c>
      <c r="I24" s="81">
        <f t="shared" si="2"/>
        <v>0.4166666666666667</v>
      </c>
      <c r="J24" s="71">
        <v>36.3</v>
      </c>
      <c r="K24" s="49">
        <v>6.6</v>
      </c>
      <c r="L24" s="5"/>
    </row>
    <row r="25" spans="1:12" ht="12.75">
      <c r="A25" s="34" t="s">
        <v>31</v>
      </c>
      <c r="B25" s="4">
        <v>977496</v>
      </c>
      <c r="C25" s="36">
        <f t="shared" si="4"/>
        <v>11</v>
      </c>
      <c r="D25" s="36">
        <f t="shared" si="0"/>
        <v>792</v>
      </c>
      <c r="E25" s="5"/>
      <c r="F25" s="4">
        <v>476840</v>
      </c>
      <c r="G25" s="36">
        <f t="shared" si="3"/>
        <v>4</v>
      </c>
      <c r="H25" s="36">
        <f t="shared" si="1"/>
        <v>288</v>
      </c>
      <c r="I25" s="81">
        <f t="shared" si="2"/>
        <v>0.36363636363636365</v>
      </c>
      <c r="J25" s="71">
        <v>36.3</v>
      </c>
      <c r="K25" s="49">
        <v>6.6</v>
      </c>
      <c r="L25" s="5"/>
    </row>
    <row r="26" spans="1:12" ht="12.75">
      <c r="A26" s="34" t="s">
        <v>32</v>
      </c>
      <c r="B26" s="4">
        <v>977510</v>
      </c>
      <c r="C26" s="36">
        <f t="shared" si="4"/>
        <v>14</v>
      </c>
      <c r="D26" s="36">
        <f t="shared" si="0"/>
        <v>1008</v>
      </c>
      <c r="E26" s="5"/>
      <c r="F26" s="4">
        <v>476845</v>
      </c>
      <c r="G26" s="36">
        <f t="shared" si="3"/>
        <v>5</v>
      </c>
      <c r="H26" s="36">
        <f t="shared" si="1"/>
        <v>360</v>
      </c>
      <c r="I26" s="81">
        <f t="shared" si="2"/>
        <v>0.35714285714285715</v>
      </c>
      <c r="J26" s="71">
        <v>36.1</v>
      </c>
      <c r="K26" s="49">
        <v>6.6</v>
      </c>
      <c r="L26" s="5"/>
    </row>
    <row r="27" spans="1:12" ht="12.75">
      <c r="A27" s="34" t="s">
        <v>33</v>
      </c>
      <c r="B27" s="4">
        <v>977524</v>
      </c>
      <c r="C27" s="36">
        <f t="shared" si="4"/>
        <v>14</v>
      </c>
      <c r="D27" s="36">
        <f t="shared" si="0"/>
        <v>1008</v>
      </c>
      <c r="E27" s="5"/>
      <c r="F27" s="4">
        <v>476849</v>
      </c>
      <c r="G27" s="36">
        <f t="shared" si="3"/>
        <v>4</v>
      </c>
      <c r="H27" s="36">
        <f t="shared" si="1"/>
        <v>288</v>
      </c>
      <c r="I27" s="81">
        <f t="shared" si="2"/>
        <v>0.2857142857142857</v>
      </c>
      <c r="J27" s="71" t="s">
        <v>210</v>
      </c>
      <c r="K27" s="49">
        <v>6.5</v>
      </c>
      <c r="L27" s="5"/>
    </row>
    <row r="28" spans="1:12" ht="12.75">
      <c r="A28" s="34" t="s">
        <v>34</v>
      </c>
      <c r="B28" s="4">
        <v>977539</v>
      </c>
      <c r="C28" s="36">
        <f t="shared" si="4"/>
        <v>15</v>
      </c>
      <c r="D28" s="36">
        <f t="shared" si="0"/>
        <v>1080</v>
      </c>
      <c r="E28" s="5"/>
      <c r="F28" s="4">
        <v>476854</v>
      </c>
      <c r="G28" s="36">
        <f t="shared" si="3"/>
        <v>5</v>
      </c>
      <c r="H28" s="36">
        <f t="shared" si="1"/>
        <v>360</v>
      </c>
      <c r="I28" s="81">
        <f t="shared" si="2"/>
        <v>0.3333333333333333</v>
      </c>
      <c r="J28" s="71" t="s">
        <v>209</v>
      </c>
      <c r="K28" s="49">
        <v>6.5</v>
      </c>
      <c r="L28" s="5"/>
    </row>
    <row r="29" spans="1:12" ht="12.75">
      <c r="A29" s="34" t="s">
        <v>35</v>
      </c>
      <c r="B29" s="4">
        <v>977555</v>
      </c>
      <c r="C29" s="36">
        <f t="shared" si="4"/>
        <v>16</v>
      </c>
      <c r="D29" s="36">
        <f t="shared" si="0"/>
        <v>1152</v>
      </c>
      <c r="E29" s="5"/>
      <c r="F29" s="4">
        <v>476859</v>
      </c>
      <c r="G29" s="36">
        <f t="shared" si="3"/>
        <v>5</v>
      </c>
      <c r="H29" s="36">
        <f t="shared" si="1"/>
        <v>360</v>
      </c>
      <c r="I29" s="81">
        <f t="shared" si="2"/>
        <v>0.3125</v>
      </c>
      <c r="J29" s="71" t="s">
        <v>209</v>
      </c>
      <c r="K29" s="49">
        <v>6.5</v>
      </c>
      <c r="L29" s="5"/>
    </row>
    <row r="30" spans="1:12" ht="12.75">
      <c r="A30" s="34" t="s">
        <v>36</v>
      </c>
      <c r="B30" s="4">
        <v>977570</v>
      </c>
      <c r="C30" s="36">
        <f t="shared" si="4"/>
        <v>15</v>
      </c>
      <c r="D30" s="36">
        <f t="shared" si="0"/>
        <v>1080</v>
      </c>
      <c r="E30" s="5"/>
      <c r="F30" s="4">
        <v>476864</v>
      </c>
      <c r="G30" s="36">
        <f t="shared" si="3"/>
        <v>5</v>
      </c>
      <c r="H30" s="36">
        <f t="shared" si="1"/>
        <v>360</v>
      </c>
      <c r="I30" s="81">
        <f t="shared" si="2"/>
        <v>0.3333333333333333</v>
      </c>
      <c r="J30" s="71" t="s">
        <v>209</v>
      </c>
      <c r="K30" s="49">
        <v>6.5</v>
      </c>
      <c r="L30" s="5"/>
    </row>
    <row r="31" spans="1:12" ht="12.75">
      <c r="A31" s="34" t="s">
        <v>37</v>
      </c>
      <c r="B31" s="4">
        <v>977585</v>
      </c>
      <c r="C31" s="36">
        <f t="shared" si="4"/>
        <v>15</v>
      </c>
      <c r="D31" s="36">
        <f t="shared" si="0"/>
        <v>1080</v>
      </c>
      <c r="E31" s="5"/>
      <c r="F31" s="4">
        <v>476869</v>
      </c>
      <c r="G31" s="36">
        <f t="shared" si="3"/>
        <v>5</v>
      </c>
      <c r="H31" s="36">
        <f t="shared" si="1"/>
        <v>360</v>
      </c>
      <c r="I31" s="81">
        <f t="shared" si="2"/>
        <v>0.3333333333333333</v>
      </c>
      <c r="J31" s="71">
        <v>35.8</v>
      </c>
      <c r="K31" s="49">
        <v>6.5</v>
      </c>
      <c r="L31" s="5"/>
    </row>
    <row r="32" spans="1:12" ht="12.75">
      <c r="A32" s="34" t="s">
        <v>38</v>
      </c>
      <c r="B32" s="4">
        <v>977601</v>
      </c>
      <c r="C32" s="36">
        <f t="shared" si="4"/>
        <v>16</v>
      </c>
      <c r="D32" s="36">
        <f t="shared" si="0"/>
        <v>1152</v>
      </c>
      <c r="E32" s="5"/>
      <c r="F32" s="4">
        <v>476874</v>
      </c>
      <c r="G32" s="36">
        <f t="shared" si="3"/>
        <v>5</v>
      </c>
      <c r="H32" s="36">
        <f t="shared" si="1"/>
        <v>360</v>
      </c>
      <c r="I32" s="81">
        <f t="shared" si="2"/>
        <v>0.3125</v>
      </c>
      <c r="J32" s="71" t="s">
        <v>209</v>
      </c>
      <c r="K32" s="49">
        <v>6.5</v>
      </c>
      <c r="L32" s="5"/>
    </row>
    <row r="33" spans="1:12" ht="12.75">
      <c r="A33" s="34" t="s">
        <v>39</v>
      </c>
      <c r="B33" s="4">
        <v>977616</v>
      </c>
      <c r="C33" s="36">
        <f t="shared" si="4"/>
        <v>15</v>
      </c>
      <c r="D33" s="36">
        <f t="shared" si="0"/>
        <v>1080</v>
      </c>
      <c r="E33" s="5"/>
      <c r="F33" s="4">
        <v>476879</v>
      </c>
      <c r="G33" s="36">
        <f t="shared" si="3"/>
        <v>5</v>
      </c>
      <c r="H33" s="36">
        <f t="shared" si="1"/>
        <v>360</v>
      </c>
      <c r="I33" s="81">
        <f t="shared" si="2"/>
        <v>0.3333333333333333</v>
      </c>
      <c r="J33" s="71">
        <v>35.5</v>
      </c>
      <c r="K33" s="49">
        <v>6.5</v>
      </c>
      <c r="L33" s="5"/>
    </row>
    <row r="34" spans="1:12" ht="12.75">
      <c r="A34" s="34" t="s">
        <v>40</v>
      </c>
      <c r="B34" s="4">
        <v>977631</v>
      </c>
      <c r="C34" s="36">
        <f t="shared" si="4"/>
        <v>15</v>
      </c>
      <c r="D34" s="36">
        <f t="shared" si="0"/>
        <v>1080</v>
      </c>
      <c r="E34" s="5"/>
      <c r="F34" s="4">
        <v>476884</v>
      </c>
      <c r="G34" s="36">
        <f t="shared" si="3"/>
        <v>5</v>
      </c>
      <c r="H34" s="36">
        <f t="shared" si="1"/>
        <v>360</v>
      </c>
      <c r="I34" s="81">
        <f t="shared" si="2"/>
        <v>0.3333333333333333</v>
      </c>
      <c r="J34" s="71">
        <v>35</v>
      </c>
      <c r="K34" s="49">
        <v>6.4</v>
      </c>
      <c r="L34" s="5"/>
    </row>
    <row r="35" spans="1:12" ht="12.75">
      <c r="A35" s="34" t="s">
        <v>41</v>
      </c>
      <c r="B35" s="4">
        <v>977646</v>
      </c>
      <c r="C35" s="36">
        <f t="shared" si="4"/>
        <v>15</v>
      </c>
      <c r="D35" s="36">
        <f t="shared" si="0"/>
        <v>1080</v>
      </c>
      <c r="E35" s="5"/>
      <c r="F35" s="4">
        <v>476890</v>
      </c>
      <c r="G35" s="36">
        <f t="shared" si="3"/>
        <v>6</v>
      </c>
      <c r="H35" s="36">
        <f t="shared" si="1"/>
        <v>432</v>
      </c>
      <c r="I35" s="81">
        <f t="shared" si="2"/>
        <v>0.4</v>
      </c>
      <c r="J35" s="71">
        <v>35.8</v>
      </c>
      <c r="K35" s="49">
        <v>6.5</v>
      </c>
      <c r="L35" s="5"/>
    </row>
    <row r="36" spans="1:12" ht="12.75">
      <c r="A36" s="34" t="s">
        <v>42</v>
      </c>
      <c r="B36" s="4">
        <v>977663</v>
      </c>
      <c r="C36" s="36">
        <f t="shared" si="4"/>
        <v>17</v>
      </c>
      <c r="D36" s="36">
        <f t="shared" si="0"/>
        <v>1224</v>
      </c>
      <c r="E36" s="5"/>
      <c r="F36" s="4">
        <v>476895</v>
      </c>
      <c r="G36" s="36">
        <f t="shared" si="3"/>
        <v>5</v>
      </c>
      <c r="H36" s="36">
        <f t="shared" si="1"/>
        <v>360</v>
      </c>
      <c r="I36" s="81">
        <f t="shared" si="2"/>
        <v>0.29411764705882354</v>
      </c>
      <c r="J36" s="71">
        <v>35.8</v>
      </c>
      <c r="K36" s="49">
        <v>6.5</v>
      </c>
      <c r="L36" s="5"/>
    </row>
    <row r="37" spans="1:12" ht="12.75">
      <c r="A37" s="34" t="s">
        <v>43</v>
      </c>
      <c r="B37" s="4">
        <v>977680</v>
      </c>
      <c r="C37" s="36">
        <f t="shared" si="4"/>
        <v>17</v>
      </c>
      <c r="D37" s="36">
        <f t="shared" si="0"/>
        <v>1224</v>
      </c>
      <c r="E37" s="5"/>
      <c r="F37" s="4">
        <v>476900</v>
      </c>
      <c r="G37" s="36">
        <f t="shared" si="3"/>
        <v>5</v>
      </c>
      <c r="H37" s="36">
        <f t="shared" si="1"/>
        <v>360</v>
      </c>
      <c r="I37" s="81">
        <f t="shared" si="2"/>
        <v>0.29411764705882354</v>
      </c>
      <c r="J37" s="71">
        <v>35.5</v>
      </c>
      <c r="K37" s="49">
        <v>6.5</v>
      </c>
      <c r="L37" s="5"/>
    </row>
    <row r="38" spans="1:12" ht="12.75">
      <c r="A38" s="34" t="s">
        <v>44</v>
      </c>
      <c r="B38" s="4">
        <v>977698</v>
      </c>
      <c r="C38" s="36">
        <f t="shared" si="4"/>
        <v>18</v>
      </c>
      <c r="D38" s="36">
        <f t="shared" si="0"/>
        <v>1296</v>
      </c>
      <c r="E38" s="5"/>
      <c r="F38" s="4">
        <v>476904</v>
      </c>
      <c r="G38" s="36">
        <f t="shared" si="3"/>
        <v>4</v>
      </c>
      <c r="H38" s="36">
        <f t="shared" si="1"/>
        <v>288</v>
      </c>
      <c r="I38" s="81">
        <f t="shared" si="2"/>
        <v>0.2222222222222222</v>
      </c>
      <c r="J38" s="71" t="s">
        <v>210</v>
      </c>
      <c r="K38" s="49">
        <v>6.5</v>
      </c>
      <c r="L38" s="5"/>
    </row>
    <row r="39" spans="1:12" ht="12.75">
      <c r="A39" s="34" t="s">
        <v>45</v>
      </c>
      <c r="B39" s="4">
        <v>977715</v>
      </c>
      <c r="C39" s="36">
        <f t="shared" si="4"/>
        <v>17</v>
      </c>
      <c r="D39" s="36">
        <f t="shared" si="0"/>
        <v>1224</v>
      </c>
      <c r="E39" s="5"/>
      <c r="F39" s="4">
        <v>476909</v>
      </c>
      <c r="G39" s="36">
        <f t="shared" si="3"/>
        <v>5</v>
      </c>
      <c r="H39" s="36">
        <f t="shared" si="1"/>
        <v>360</v>
      </c>
      <c r="I39" s="81">
        <f t="shared" si="2"/>
        <v>0.29411764705882354</v>
      </c>
      <c r="J39" s="71" t="s">
        <v>210</v>
      </c>
      <c r="K39" s="49">
        <v>6.5</v>
      </c>
      <c r="L39" s="5"/>
    </row>
    <row r="40" spans="1:12" ht="12.75">
      <c r="A40" s="34" t="s">
        <v>46</v>
      </c>
      <c r="B40" s="4">
        <v>977733</v>
      </c>
      <c r="C40" s="36">
        <f t="shared" si="4"/>
        <v>18</v>
      </c>
      <c r="D40" s="36">
        <f t="shared" si="0"/>
        <v>1296</v>
      </c>
      <c r="E40" s="5"/>
      <c r="F40" s="4">
        <v>476914</v>
      </c>
      <c r="G40" s="36">
        <f t="shared" si="3"/>
        <v>5</v>
      </c>
      <c r="H40" s="36">
        <f t="shared" si="1"/>
        <v>360</v>
      </c>
      <c r="I40" s="81">
        <f t="shared" si="2"/>
        <v>0.2777777777777778</v>
      </c>
      <c r="J40" s="71" t="s">
        <v>210</v>
      </c>
      <c r="K40" s="49">
        <v>6.5</v>
      </c>
      <c r="L40" s="5"/>
    </row>
    <row r="41" spans="1:12" ht="12.75">
      <c r="A41" s="34" t="s">
        <v>47</v>
      </c>
      <c r="B41" s="4">
        <v>977750</v>
      </c>
      <c r="C41" s="36">
        <f t="shared" si="4"/>
        <v>17</v>
      </c>
      <c r="D41" s="36">
        <f t="shared" si="0"/>
        <v>1224</v>
      </c>
      <c r="E41" s="5"/>
      <c r="F41" s="4">
        <v>476919</v>
      </c>
      <c r="G41" s="36">
        <f t="shared" si="3"/>
        <v>5</v>
      </c>
      <c r="H41" s="36">
        <f t="shared" si="1"/>
        <v>360</v>
      </c>
      <c r="I41" s="81">
        <f t="shared" si="2"/>
        <v>0.29411764705882354</v>
      </c>
      <c r="J41" s="71" t="s">
        <v>210</v>
      </c>
      <c r="K41" s="49">
        <v>6.5</v>
      </c>
      <c r="L41" s="5"/>
    </row>
    <row r="42" spans="1:12" ht="12.75">
      <c r="A42" s="34" t="s">
        <v>48</v>
      </c>
      <c r="B42" s="4">
        <v>977766</v>
      </c>
      <c r="C42" s="36">
        <f t="shared" si="4"/>
        <v>16</v>
      </c>
      <c r="D42" s="36">
        <f t="shared" si="0"/>
        <v>1152</v>
      </c>
      <c r="E42" s="5"/>
      <c r="F42" s="4">
        <v>476924</v>
      </c>
      <c r="G42" s="36">
        <f t="shared" si="3"/>
        <v>5</v>
      </c>
      <c r="H42" s="36">
        <f t="shared" si="1"/>
        <v>360</v>
      </c>
      <c r="I42" s="81">
        <f t="shared" si="2"/>
        <v>0.3125</v>
      </c>
      <c r="J42" s="71">
        <v>36</v>
      </c>
      <c r="K42" s="49">
        <v>6.6</v>
      </c>
      <c r="L42" s="5"/>
    </row>
    <row r="43" spans="1:12" ht="12.75">
      <c r="A43" s="4" t="s">
        <v>49</v>
      </c>
      <c r="B43" s="4">
        <v>977779</v>
      </c>
      <c r="C43" s="36">
        <f t="shared" si="4"/>
        <v>13</v>
      </c>
      <c r="D43" s="36">
        <f t="shared" si="0"/>
        <v>936</v>
      </c>
      <c r="E43" s="5"/>
      <c r="F43" s="4">
        <v>476929</v>
      </c>
      <c r="G43" s="36">
        <f t="shared" si="3"/>
        <v>5</v>
      </c>
      <c r="H43" s="36">
        <f t="shared" si="1"/>
        <v>360</v>
      </c>
      <c r="I43" s="81">
        <f t="shared" si="2"/>
        <v>0.38461538461538464</v>
      </c>
      <c r="J43" s="71">
        <v>36</v>
      </c>
      <c r="K43" s="49">
        <v>6.6</v>
      </c>
      <c r="L43" s="5"/>
    </row>
    <row r="44" spans="1:12" ht="12.75">
      <c r="A44" s="16" t="s">
        <v>50</v>
      </c>
      <c r="D44" s="5">
        <f>SUM(D20:D43)</f>
        <v>25416</v>
      </c>
      <c r="E44" s="5"/>
      <c r="F44" s="5"/>
      <c r="G44" s="5"/>
      <c r="H44" s="5">
        <f>SUM(H20:H43)</f>
        <v>8352</v>
      </c>
      <c r="I44" s="5"/>
      <c r="J44" s="5"/>
      <c r="K44" s="5"/>
      <c r="L44" s="5"/>
    </row>
    <row r="45" spans="1:12" ht="12.75">
      <c r="A45" s="16" t="s">
        <v>51</v>
      </c>
      <c r="D45" s="5">
        <f>(B43-B19)*72</f>
        <v>25416</v>
      </c>
      <c r="E45" s="5"/>
      <c r="F45" s="5"/>
      <c r="G45" s="5"/>
      <c r="H45" s="5">
        <f>(F43-F19)*72</f>
        <v>8352</v>
      </c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208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215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3" ht="12.75">
      <c r="A56" s="1" t="s">
        <v>216</v>
      </c>
      <c r="B56" s="1"/>
      <c r="C56" s="1"/>
    </row>
    <row r="57" spans="1:3" ht="14.25" customHeight="1">
      <c r="A57" s="35"/>
      <c r="B57" s="35" t="s">
        <v>54</v>
      </c>
      <c r="C57" s="35"/>
    </row>
  </sheetData>
  <sheetProtection/>
  <mergeCells count="7">
    <mergeCell ref="A1:E1"/>
    <mergeCell ref="A3:E3"/>
    <mergeCell ref="I3:L3"/>
    <mergeCell ref="A14:A17"/>
    <mergeCell ref="L14:L17"/>
    <mergeCell ref="I5:L5"/>
    <mergeCell ref="D14:E14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22">
      <selection activeCell="A50" sqref="A50:L57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202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204</v>
      </c>
      <c r="J3" s="85"/>
      <c r="K3" s="85"/>
      <c r="L3" s="89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199</v>
      </c>
      <c r="J5" s="85"/>
      <c r="K5" s="85"/>
      <c r="L5" s="89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'ф 137 поселок'!A11</f>
        <v>      нагрузок и тангенса "фи" за 21 декабря 2016  год трансформаторного</v>
      </c>
      <c r="M11" s="3"/>
    </row>
    <row r="12" spans="3:13" ht="12.75" customHeight="1">
      <c r="C12" s="6" t="s">
        <v>124</v>
      </c>
      <c r="M12" s="3"/>
    </row>
    <row r="13" ht="12.75">
      <c r="M13" s="3"/>
    </row>
    <row r="14" spans="1:13" s="16" customFormat="1" ht="12.75" customHeight="1">
      <c r="A14" s="87" t="s">
        <v>10</v>
      </c>
      <c r="B14" s="8" t="s">
        <v>69</v>
      </c>
      <c r="C14" s="9"/>
      <c r="D14" s="90" t="s">
        <v>138</v>
      </c>
      <c r="E14" s="91"/>
      <c r="F14" s="11" t="s">
        <v>89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90</v>
      </c>
      <c r="C15" s="15"/>
      <c r="D15" s="15"/>
      <c r="E15" s="18"/>
      <c r="F15" s="17" t="s">
        <v>61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126</v>
      </c>
      <c r="C16" s="23"/>
      <c r="D16" s="23"/>
      <c r="E16" s="24"/>
      <c r="F16" s="22" t="s">
        <v>127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4">
        <v>520398</v>
      </c>
      <c r="C19" s="4"/>
      <c r="D19" s="4"/>
      <c r="E19" s="4"/>
      <c r="F19" s="4">
        <v>310004</v>
      </c>
      <c r="G19" s="4"/>
      <c r="H19" s="4"/>
      <c r="I19" s="5"/>
      <c r="J19" s="71">
        <v>36.3</v>
      </c>
      <c r="K19" s="49">
        <v>6.6</v>
      </c>
      <c r="L19" s="4"/>
    </row>
    <row r="20" spans="1:12" ht="12.75">
      <c r="A20" s="34" t="s">
        <v>26</v>
      </c>
      <c r="B20" s="4">
        <v>520407</v>
      </c>
      <c r="C20" s="36">
        <f>B20-B19</f>
        <v>9</v>
      </c>
      <c r="D20" s="36">
        <f>C20*36</f>
        <v>324</v>
      </c>
      <c r="E20" s="5"/>
      <c r="F20" s="4">
        <v>310008</v>
      </c>
      <c r="G20" s="36">
        <f>F20-F19</f>
        <v>4</v>
      </c>
      <c r="H20" s="36">
        <f>G20*36</f>
        <v>144</v>
      </c>
      <c r="I20" s="81">
        <f>H20/D20</f>
        <v>0.4444444444444444</v>
      </c>
      <c r="J20" s="71">
        <v>36.3</v>
      </c>
      <c r="K20" s="49">
        <v>6.6</v>
      </c>
      <c r="L20" s="5"/>
    </row>
    <row r="21" spans="1:12" ht="12.75">
      <c r="A21" s="34" t="s">
        <v>27</v>
      </c>
      <c r="B21" s="4">
        <v>520415</v>
      </c>
      <c r="C21" s="36">
        <f>B21-B20</f>
        <v>8</v>
      </c>
      <c r="D21" s="36">
        <f aca="true" t="shared" si="0" ref="D21:D43">C21*36</f>
        <v>288</v>
      </c>
      <c r="E21" s="5"/>
      <c r="F21" s="4">
        <v>310011</v>
      </c>
      <c r="G21" s="36">
        <f>F21-F20</f>
        <v>3</v>
      </c>
      <c r="H21" s="36">
        <f aca="true" t="shared" si="1" ref="H21:H43">G21*36</f>
        <v>108</v>
      </c>
      <c r="I21" s="81">
        <f aca="true" t="shared" si="2" ref="I21:I43">H21/D21</f>
        <v>0.375</v>
      </c>
      <c r="J21" s="71">
        <v>36.3</v>
      </c>
      <c r="K21" s="49">
        <v>6.6</v>
      </c>
      <c r="L21" s="5"/>
    </row>
    <row r="22" spans="1:12" ht="12.75">
      <c r="A22" s="34" t="s">
        <v>28</v>
      </c>
      <c r="B22" s="4">
        <v>520424</v>
      </c>
      <c r="C22" s="36">
        <f>B22-B21</f>
        <v>9</v>
      </c>
      <c r="D22" s="36">
        <f t="shared" si="0"/>
        <v>324</v>
      </c>
      <c r="E22" s="5"/>
      <c r="F22" s="4">
        <v>310015</v>
      </c>
      <c r="G22" s="36">
        <f aca="true" t="shared" si="3" ref="G22:G43">F22-F21</f>
        <v>4</v>
      </c>
      <c r="H22" s="36">
        <f t="shared" si="1"/>
        <v>144</v>
      </c>
      <c r="I22" s="81">
        <f t="shared" si="2"/>
        <v>0.4444444444444444</v>
      </c>
      <c r="J22" s="71">
        <v>36.3</v>
      </c>
      <c r="K22" s="49">
        <v>6.6</v>
      </c>
      <c r="L22" s="5"/>
    </row>
    <row r="23" spans="1:12" ht="12.75">
      <c r="A23" s="34" t="s">
        <v>29</v>
      </c>
      <c r="B23" s="4">
        <v>520432</v>
      </c>
      <c r="C23" s="36">
        <f>B23-B22</f>
        <v>8</v>
      </c>
      <c r="D23" s="36">
        <f t="shared" si="0"/>
        <v>288</v>
      </c>
      <c r="E23" s="5"/>
      <c r="F23" s="4">
        <v>310019</v>
      </c>
      <c r="G23" s="36">
        <f t="shared" si="3"/>
        <v>4</v>
      </c>
      <c r="H23" s="36">
        <f t="shared" si="1"/>
        <v>144</v>
      </c>
      <c r="I23" s="81">
        <f t="shared" si="2"/>
        <v>0.5</v>
      </c>
      <c r="J23" s="71">
        <v>36.3</v>
      </c>
      <c r="K23" s="49">
        <v>6.6</v>
      </c>
      <c r="L23" s="5"/>
    </row>
    <row r="24" spans="1:12" ht="12.75">
      <c r="A24" s="34" t="s">
        <v>30</v>
      </c>
      <c r="B24" s="4">
        <v>520441</v>
      </c>
      <c r="C24" s="36">
        <f aca="true" t="shared" si="4" ref="C24:C43">B24-B23</f>
        <v>9</v>
      </c>
      <c r="D24" s="36">
        <f t="shared" si="0"/>
        <v>324</v>
      </c>
      <c r="E24" s="5"/>
      <c r="F24" s="4">
        <v>310022</v>
      </c>
      <c r="G24" s="36">
        <f t="shared" si="3"/>
        <v>3</v>
      </c>
      <c r="H24" s="36">
        <f t="shared" si="1"/>
        <v>108</v>
      </c>
      <c r="I24" s="81">
        <f t="shared" si="2"/>
        <v>0.3333333333333333</v>
      </c>
      <c r="J24" s="71">
        <v>36.3</v>
      </c>
      <c r="K24" s="49">
        <v>6.6</v>
      </c>
      <c r="L24" s="5"/>
    </row>
    <row r="25" spans="1:12" ht="12.75">
      <c r="A25" s="34" t="s">
        <v>31</v>
      </c>
      <c r="B25" s="4">
        <v>520450</v>
      </c>
      <c r="C25" s="36">
        <f t="shared" si="4"/>
        <v>9</v>
      </c>
      <c r="D25" s="36">
        <f t="shared" si="0"/>
        <v>324</v>
      </c>
      <c r="E25" s="5"/>
      <c r="F25" s="4">
        <v>310026</v>
      </c>
      <c r="G25" s="36">
        <f t="shared" si="3"/>
        <v>4</v>
      </c>
      <c r="H25" s="36">
        <f t="shared" si="1"/>
        <v>144</v>
      </c>
      <c r="I25" s="81">
        <f t="shared" si="2"/>
        <v>0.4444444444444444</v>
      </c>
      <c r="J25" s="71">
        <v>36.3</v>
      </c>
      <c r="K25" s="49">
        <v>6.6</v>
      </c>
      <c r="L25" s="5"/>
    </row>
    <row r="26" spans="1:12" ht="12.75">
      <c r="A26" s="34" t="s">
        <v>32</v>
      </c>
      <c r="B26" s="4">
        <v>520459</v>
      </c>
      <c r="C26" s="36">
        <f t="shared" si="4"/>
        <v>9</v>
      </c>
      <c r="D26" s="36">
        <f t="shared" si="0"/>
        <v>324</v>
      </c>
      <c r="E26" s="5"/>
      <c r="F26" s="4">
        <v>310030</v>
      </c>
      <c r="G26" s="36">
        <f t="shared" si="3"/>
        <v>4</v>
      </c>
      <c r="H26" s="36">
        <f t="shared" si="1"/>
        <v>144</v>
      </c>
      <c r="I26" s="81">
        <f t="shared" si="2"/>
        <v>0.4444444444444444</v>
      </c>
      <c r="J26" s="71">
        <v>36.1</v>
      </c>
      <c r="K26" s="49">
        <v>6.6</v>
      </c>
      <c r="L26" s="5"/>
    </row>
    <row r="27" spans="1:12" ht="12.75">
      <c r="A27" s="34" t="s">
        <v>33</v>
      </c>
      <c r="B27" s="4">
        <v>520469</v>
      </c>
      <c r="C27" s="36">
        <f t="shared" si="4"/>
        <v>10</v>
      </c>
      <c r="D27" s="36">
        <f t="shared" si="0"/>
        <v>360</v>
      </c>
      <c r="E27" s="5"/>
      <c r="F27" s="4">
        <v>310033</v>
      </c>
      <c r="G27" s="36">
        <f t="shared" si="3"/>
        <v>3</v>
      </c>
      <c r="H27" s="36">
        <f t="shared" si="1"/>
        <v>108</v>
      </c>
      <c r="I27" s="81">
        <f t="shared" si="2"/>
        <v>0.3</v>
      </c>
      <c r="J27" s="71">
        <v>35.8</v>
      </c>
      <c r="K27" s="49">
        <v>6.5</v>
      </c>
      <c r="L27" s="5"/>
    </row>
    <row r="28" spans="1:12" ht="12.75">
      <c r="A28" s="34" t="s">
        <v>34</v>
      </c>
      <c r="B28" s="4">
        <v>520479</v>
      </c>
      <c r="C28" s="36">
        <f t="shared" si="4"/>
        <v>10</v>
      </c>
      <c r="D28" s="36">
        <f t="shared" si="0"/>
        <v>360</v>
      </c>
      <c r="E28" s="5"/>
      <c r="F28" s="4">
        <v>310037</v>
      </c>
      <c r="G28" s="36">
        <f t="shared" si="3"/>
        <v>4</v>
      </c>
      <c r="H28" s="36">
        <f t="shared" si="1"/>
        <v>144</v>
      </c>
      <c r="I28" s="81">
        <f t="shared" si="2"/>
        <v>0.4</v>
      </c>
      <c r="J28" s="71">
        <v>35.5</v>
      </c>
      <c r="K28" s="49">
        <v>6.5</v>
      </c>
      <c r="L28" s="5"/>
    </row>
    <row r="29" spans="1:12" ht="12.75">
      <c r="A29" s="34" t="s">
        <v>35</v>
      </c>
      <c r="B29" s="4">
        <v>520488</v>
      </c>
      <c r="C29" s="36">
        <f t="shared" si="4"/>
        <v>9</v>
      </c>
      <c r="D29" s="36">
        <f t="shared" si="0"/>
        <v>324</v>
      </c>
      <c r="E29" s="5"/>
      <c r="F29" s="4">
        <v>310040</v>
      </c>
      <c r="G29" s="36">
        <f t="shared" si="3"/>
        <v>3</v>
      </c>
      <c r="H29" s="36">
        <f t="shared" si="1"/>
        <v>108</v>
      </c>
      <c r="I29" s="81">
        <f t="shared" si="2"/>
        <v>0.3333333333333333</v>
      </c>
      <c r="J29" s="71" t="s">
        <v>209</v>
      </c>
      <c r="K29" s="49">
        <v>6.5</v>
      </c>
      <c r="L29" s="5"/>
    </row>
    <row r="30" spans="1:12" ht="12.75">
      <c r="A30" s="34" t="s">
        <v>36</v>
      </c>
      <c r="B30" s="4">
        <v>520497</v>
      </c>
      <c r="C30" s="36">
        <f t="shared" si="4"/>
        <v>9</v>
      </c>
      <c r="D30" s="36">
        <f t="shared" si="0"/>
        <v>324</v>
      </c>
      <c r="E30" s="5"/>
      <c r="F30" s="4">
        <v>310044</v>
      </c>
      <c r="G30" s="36">
        <f t="shared" si="3"/>
        <v>4</v>
      </c>
      <c r="H30" s="36">
        <f t="shared" si="1"/>
        <v>144</v>
      </c>
      <c r="I30" s="81">
        <f t="shared" si="2"/>
        <v>0.4444444444444444</v>
      </c>
      <c r="J30" s="71" t="s">
        <v>209</v>
      </c>
      <c r="K30" s="49">
        <v>6.5</v>
      </c>
      <c r="L30" s="5"/>
    </row>
    <row r="31" spans="1:12" ht="12.75">
      <c r="A31" s="34" t="s">
        <v>37</v>
      </c>
      <c r="B31" s="4">
        <v>520506</v>
      </c>
      <c r="C31" s="36">
        <f t="shared" si="4"/>
        <v>9</v>
      </c>
      <c r="D31" s="36">
        <f t="shared" si="0"/>
        <v>324</v>
      </c>
      <c r="E31" s="5"/>
      <c r="F31" s="4">
        <v>310047</v>
      </c>
      <c r="G31" s="36">
        <f t="shared" si="3"/>
        <v>3</v>
      </c>
      <c r="H31" s="36">
        <f t="shared" si="1"/>
        <v>108</v>
      </c>
      <c r="I31" s="81">
        <f t="shared" si="2"/>
        <v>0.3333333333333333</v>
      </c>
      <c r="J31" s="71" t="s">
        <v>210</v>
      </c>
      <c r="K31" s="49">
        <v>6.5</v>
      </c>
      <c r="L31" s="5"/>
    </row>
    <row r="32" spans="1:12" ht="12.75">
      <c r="A32" s="34" t="s">
        <v>38</v>
      </c>
      <c r="B32" s="4">
        <v>520515</v>
      </c>
      <c r="C32" s="36">
        <f t="shared" si="4"/>
        <v>9</v>
      </c>
      <c r="D32" s="36">
        <f t="shared" si="0"/>
        <v>324</v>
      </c>
      <c r="E32" s="5"/>
      <c r="F32" s="4">
        <v>310051</v>
      </c>
      <c r="G32" s="36">
        <f t="shared" si="3"/>
        <v>4</v>
      </c>
      <c r="H32" s="36">
        <f t="shared" si="1"/>
        <v>144</v>
      </c>
      <c r="I32" s="81">
        <f t="shared" si="2"/>
        <v>0.4444444444444444</v>
      </c>
      <c r="J32" s="71" t="s">
        <v>209</v>
      </c>
      <c r="K32" s="49">
        <v>6.5</v>
      </c>
      <c r="L32" s="5"/>
    </row>
    <row r="33" spans="1:12" ht="12.75">
      <c r="A33" s="34" t="s">
        <v>39</v>
      </c>
      <c r="B33" s="4">
        <v>520524</v>
      </c>
      <c r="C33" s="36">
        <f t="shared" si="4"/>
        <v>9</v>
      </c>
      <c r="D33" s="36">
        <f t="shared" si="0"/>
        <v>324</v>
      </c>
      <c r="E33" s="5"/>
      <c r="F33" s="4">
        <v>310054</v>
      </c>
      <c r="G33" s="36">
        <f t="shared" si="3"/>
        <v>3</v>
      </c>
      <c r="H33" s="36">
        <f t="shared" si="1"/>
        <v>108</v>
      </c>
      <c r="I33" s="81">
        <f t="shared" si="2"/>
        <v>0.3333333333333333</v>
      </c>
      <c r="J33" s="71">
        <v>35.5</v>
      </c>
      <c r="K33" s="49">
        <v>6.5</v>
      </c>
      <c r="L33" s="5"/>
    </row>
    <row r="34" spans="1:12" ht="12.75">
      <c r="A34" s="34" t="s">
        <v>40</v>
      </c>
      <c r="B34" s="4">
        <v>520533</v>
      </c>
      <c r="C34" s="36">
        <f t="shared" si="4"/>
        <v>9</v>
      </c>
      <c r="D34" s="36">
        <f t="shared" si="0"/>
        <v>324</v>
      </c>
      <c r="E34" s="5"/>
      <c r="F34" s="4">
        <v>310057</v>
      </c>
      <c r="G34" s="36">
        <f t="shared" si="3"/>
        <v>3</v>
      </c>
      <c r="H34" s="36">
        <f t="shared" si="1"/>
        <v>108</v>
      </c>
      <c r="I34" s="81">
        <f t="shared" si="2"/>
        <v>0.3333333333333333</v>
      </c>
      <c r="J34" s="71">
        <v>35</v>
      </c>
      <c r="K34" s="49">
        <v>6.4</v>
      </c>
      <c r="L34" s="5"/>
    </row>
    <row r="35" spans="1:12" ht="12.75">
      <c r="A35" s="34" t="s">
        <v>41</v>
      </c>
      <c r="B35" s="4">
        <v>520542</v>
      </c>
      <c r="C35" s="36">
        <f t="shared" si="4"/>
        <v>9</v>
      </c>
      <c r="D35" s="36">
        <f t="shared" si="0"/>
        <v>324</v>
      </c>
      <c r="E35" s="5"/>
      <c r="F35" s="4">
        <v>310061</v>
      </c>
      <c r="G35" s="36">
        <f t="shared" si="3"/>
        <v>4</v>
      </c>
      <c r="H35" s="36">
        <f t="shared" si="1"/>
        <v>144</v>
      </c>
      <c r="I35" s="81">
        <f t="shared" si="2"/>
        <v>0.4444444444444444</v>
      </c>
      <c r="J35" s="71" t="s">
        <v>210</v>
      </c>
      <c r="K35" s="49">
        <v>6.5</v>
      </c>
      <c r="L35" s="5"/>
    </row>
    <row r="36" spans="1:12" ht="12.75">
      <c r="A36" s="34" t="s">
        <v>42</v>
      </c>
      <c r="B36" s="4">
        <v>520552</v>
      </c>
      <c r="C36" s="36">
        <f t="shared" si="4"/>
        <v>10</v>
      </c>
      <c r="D36" s="36">
        <f t="shared" si="0"/>
        <v>360</v>
      </c>
      <c r="E36" s="5"/>
      <c r="F36" s="4">
        <v>310064</v>
      </c>
      <c r="G36" s="36">
        <f t="shared" si="3"/>
        <v>3</v>
      </c>
      <c r="H36" s="36">
        <f t="shared" si="1"/>
        <v>108</v>
      </c>
      <c r="I36" s="81">
        <f t="shared" si="2"/>
        <v>0.3</v>
      </c>
      <c r="J36" s="71" t="s">
        <v>210</v>
      </c>
      <c r="K36" s="49">
        <v>6.5</v>
      </c>
      <c r="L36" s="5"/>
    </row>
    <row r="37" spans="1:12" ht="12.75">
      <c r="A37" s="34" t="s">
        <v>43</v>
      </c>
      <c r="B37" s="4">
        <v>520562</v>
      </c>
      <c r="C37" s="36">
        <f t="shared" si="4"/>
        <v>10</v>
      </c>
      <c r="D37" s="36">
        <f t="shared" si="0"/>
        <v>360</v>
      </c>
      <c r="E37" s="5"/>
      <c r="F37" s="4">
        <v>310068</v>
      </c>
      <c r="G37" s="36">
        <f t="shared" si="3"/>
        <v>4</v>
      </c>
      <c r="H37" s="36">
        <f t="shared" si="1"/>
        <v>144</v>
      </c>
      <c r="I37" s="81">
        <f t="shared" si="2"/>
        <v>0.4</v>
      </c>
      <c r="J37" s="71">
        <v>35.5</v>
      </c>
      <c r="K37" s="49">
        <v>6.5</v>
      </c>
      <c r="L37" s="5"/>
    </row>
    <row r="38" spans="1:12" ht="12.75">
      <c r="A38" s="34" t="s">
        <v>44</v>
      </c>
      <c r="B38" s="4">
        <v>520572</v>
      </c>
      <c r="C38" s="36">
        <f t="shared" si="4"/>
        <v>10</v>
      </c>
      <c r="D38" s="36">
        <f t="shared" si="0"/>
        <v>360</v>
      </c>
      <c r="E38" s="5"/>
      <c r="F38" s="4">
        <v>310071</v>
      </c>
      <c r="G38" s="36">
        <f t="shared" si="3"/>
        <v>3</v>
      </c>
      <c r="H38" s="36">
        <f t="shared" si="1"/>
        <v>108</v>
      </c>
      <c r="I38" s="81">
        <f t="shared" si="2"/>
        <v>0.3</v>
      </c>
      <c r="J38" s="71">
        <v>35.8</v>
      </c>
      <c r="K38" s="49">
        <v>6.5</v>
      </c>
      <c r="L38" s="5"/>
    </row>
    <row r="39" spans="1:12" ht="12.75">
      <c r="A39" s="34" t="s">
        <v>45</v>
      </c>
      <c r="B39" s="4">
        <v>520583</v>
      </c>
      <c r="C39" s="36">
        <f t="shared" si="4"/>
        <v>11</v>
      </c>
      <c r="D39" s="36">
        <f t="shared" si="0"/>
        <v>396</v>
      </c>
      <c r="E39" s="5"/>
      <c r="F39" s="4">
        <v>310075</v>
      </c>
      <c r="G39" s="36">
        <f t="shared" si="3"/>
        <v>4</v>
      </c>
      <c r="H39" s="36">
        <f t="shared" si="1"/>
        <v>144</v>
      </c>
      <c r="I39" s="81">
        <f t="shared" si="2"/>
        <v>0.36363636363636365</v>
      </c>
      <c r="J39" s="71" t="s">
        <v>210</v>
      </c>
      <c r="K39" s="49">
        <v>6.5</v>
      </c>
      <c r="L39" s="5"/>
    </row>
    <row r="40" spans="1:12" ht="12.75">
      <c r="A40" s="34" t="s">
        <v>46</v>
      </c>
      <c r="B40" s="4">
        <v>520594</v>
      </c>
      <c r="C40" s="36">
        <f t="shared" si="4"/>
        <v>11</v>
      </c>
      <c r="D40" s="36">
        <f t="shared" si="0"/>
        <v>396</v>
      </c>
      <c r="E40" s="5"/>
      <c r="F40" s="4">
        <v>310079</v>
      </c>
      <c r="G40" s="36">
        <f t="shared" si="3"/>
        <v>4</v>
      </c>
      <c r="H40" s="36">
        <f t="shared" si="1"/>
        <v>144</v>
      </c>
      <c r="I40" s="81">
        <f t="shared" si="2"/>
        <v>0.36363636363636365</v>
      </c>
      <c r="J40" s="71" t="s">
        <v>210</v>
      </c>
      <c r="K40" s="49">
        <v>6.5</v>
      </c>
      <c r="L40" s="5"/>
    </row>
    <row r="41" spans="1:12" ht="12.75">
      <c r="A41" s="34" t="s">
        <v>47</v>
      </c>
      <c r="B41" s="4">
        <v>520605</v>
      </c>
      <c r="C41" s="36">
        <f t="shared" si="4"/>
        <v>11</v>
      </c>
      <c r="D41" s="36">
        <f t="shared" si="0"/>
        <v>396</v>
      </c>
      <c r="E41" s="5"/>
      <c r="F41" s="4">
        <v>310083</v>
      </c>
      <c r="G41" s="36">
        <f t="shared" si="3"/>
        <v>4</v>
      </c>
      <c r="H41" s="36">
        <f t="shared" si="1"/>
        <v>144</v>
      </c>
      <c r="I41" s="81">
        <f t="shared" si="2"/>
        <v>0.36363636363636365</v>
      </c>
      <c r="J41" s="71" t="s">
        <v>210</v>
      </c>
      <c r="K41" s="49">
        <v>6.5</v>
      </c>
      <c r="L41" s="5"/>
    </row>
    <row r="42" spans="1:12" ht="12.75">
      <c r="A42" s="34" t="s">
        <v>48</v>
      </c>
      <c r="B42" s="4">
        <v>520615</v>
      </c>
      <c r="C42" s="36">
        <f t="shared" si="4"/>
        <v>10</v>
      </c>
      <c r="D42" s="36">
        <f t="shared" si="0"/>
        <v>360</v>
      </c>
      <c r="E42" s="5"/>
      <c r="F42" s="4">
        <v>310087</v>
      </c>
      <c r="G42" s="36">
        <f t="shared" si="3"/>
        <v>4</v>
      </c>
      <c r="H42" s="36">
        <f t="shared" si="1"/>
        <v>144</v>
      </c>
      <c r="I42" s="81">
        <f t="shared" si="2"/>
        <v>0.4</v>
      </c>
      <c r="J42" s="71">
        <v>36</v>
      </c>
      <c r="K42" s="49">
        <v>6.6</v>
      </c>
      <c r="L42" s="5"/>
    </row>
    <row r="43" spans="1:12" ht="12.75">
      <c r="A43" s="4" t="s">
        <v>49</v>
      </c>
      <c r="B43" s="4">
        <v>520625</v>
      </c>
      <c r="C43" s="36">
        <f t="shared" si="4"/>
        <v>10</v>
      </c>
      <c r="D43" s="36">
        <f t="shared" si="0"/>
        <v>360</v>
      </c>
      <c r="E43" s="5"/>
      <c r="F43" s="4">
        <v>310090</v>
      </c>
      <c r="G43" s="36">
        <f t="shared" si="3"/>
        <v>3</v>
      </c>
      <c r="H43" s="36">
        <f t="shared" si="1"/>
        <v>108</v>
      </c>
      <c r="I43" s="81">
        <f t="shared" si="2"/>
        <v>0.3</v>
      </c>
      <c r="J43" s="71" t="s">
        <v>219</v>
      </c>
      <c r="K43" s="49">
        <v>6.6</v>
      </c>
      <c r="L43" s="5"/>
    </row>
    <row r="44" spans="1:12" ht="12.75">
      <c r="A44" s="16" t="s">
        <v>50</v>
      </c>
      <c r="D44" s="5">
        <f>SUM(D20:D43)</f>
        <v>8172</v>
      </c>
      <c r="E44" s="5"/>
      <c r="F44" s="5"/>
      <c r="G44" s="5"/>
      <c r="H44" s="5">
        <f>SUM(H20:H43)</f>
        <v>3096</v>
      </c>
      <c r="I44" s="5"/>
      <c r="J44" s="5"/>
      <c r="K44" s="5"/>
      <c r="L44" s="5"/>
    </row>
    <row r="45" spans="1:12" ht="12.75">
      <c r="A45" s="16" t="s">
        <v>51</v>
      </c>
      <c r="D45" s="5">
        <f>(B43-B19)*36</f>
        <v>8172</v>
      </c>
      <c r="E45" s="5"/>
      <c r="F45" s="5"/>
      <c r="G45" s="5"/>
      <c r="H45" s="5">
        <f>(F43-F19)*36</f>
        <v>3096</v>
      </c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208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215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3" ht="12.75">
      <c r="A56" s="1" t="s">
        <v>216</v>
      </c>
      <c r="B56" s="1"/>
      <c r="C56" s="1"/>
    </row>
    <row r="57" spans="1:3" ht="14.25" customHeight="1">
      <c r="A57" s="35"/>
      <c r="B57" s="35" t="s">
        <v>54</v>
      </c>
      <c r="C57" s="35"/>
    </row>
  </sheetData>
  <sheetProtection/>
  <mergeCells count="7">
    <mergeCell ref="A1:E1"/>
    <mergeCell ref="A3:E3"/>
    <mergeCell ref="I3:L3"/>
    <mergeCell ref="A14:A17"/>
    <mergeCell ref="L14:L17"/>
    <mergeCell ref="I5:L5"/>
    <mergeCell ref="D14:E14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31">
      <selection activeCell="A52" sqref="A52:L59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5" t="s">
        <v>85</v>
      </c>
      <c r="B3" s="85"/>
      <c r="C3" s="85"/>
      <c r="D3" s="85"/>
      <c r="E3" s="85"/>
      <c r="G3" s="2" t="s">
        <v>0</v>
      </c>
      <c r="H3" s="1"/>
      <c r="I3" s="1"/>
      <c r="J3" s="1"/>
      <c r="K3" s="1"/>
      <c r="L3" s="1"/>
      <c r="M3" s="3"/>
    </row>
    <row r="4" spans="1:13" ht="12.75">
      <c r="A4" s="2" t="s">
        <v>1</v>
      </c>
      <c r="M4" s="3"/>
    </row>
    <row r="5" spans="1:13" ht="12.75">
      <c r="A5" s="86" t="s">
        <v>57</v>
      </c>
      <c r="B5" s="86"/>
      <c r="C5" s="86"/>
      <c r="D5" s="86"/>
      <c r="E5" s="86"/>
      <c r="G5" s="2" t="s">
        <v>2</v>
      </c>
      <c r="I5" s="85" t="s">
        <v>204</v>
      </c>
      <c r="J5" s="85"/>
      <c r="K5" s="85"/>
      <c r="L5" s="89"/>
      <c r="M5" s="3"/>
    </row>
    <row r="6" spans="3:13" ht="12.75">
      <c r="C6" s="2" t="s">
        <v>3</v>
      </c>
      <c r="M6" s="3"/>
    </row>
    <row r="7" spans="1:13" ht="12.75">
      <c r="A7" s="1"/>
      <c r="B7" s="1"/>
      <c r="C7" s="1"/>
      <c r="D7" s="1"/>
      <c r="E7" s="1"/>
      <c r="G7" s="2" t="s">
        <v>5</v>
      </c>
      <c r="H7" s="1"/>
      <c r="I7" s="85" t="s">
        <v>137</v>
      </c>
      <c r="J7" s="85"/>
      <c r="K7" s="85"/>
      <c r="L7" s="89"/>
      <c r="M7" s="3"/>
    </row>
    <row r="8" spans="1:13" ht="12.75">
      <c r="A8" s="2" t="s">
        <v>6</v>
      </c>
      <c r="M8" s="3"/>
    </row>
    <row r="9" spans="1:13" ht="12.75" customHeight="1">
      <c r="A9" s="2" t="s">
        <v>7</v>
      </c>
      <c r="M9" s="3"/>
    </row>
    <row r="10" ht="12.75" customHeight="1">
      <c r="M10" s="3"/>
    </row>
    <row r="11" spans="4:13" ht="12.75" customHeight="1">
      <c r="D11" s="6" t="s">
        <v>8</v>
      </c>
      <c r="M11" s="3"/>
    </row>
    <row r="12" spans="1:13" ht="12.75" customHeight="1">
      <c r="A12" s="6" t="s">
        <v>9</v>
      </c>
      <c r="M12" s="3"/>
    </row>
    <row r="13" spans="1:13" ht="15.75">
      <c r="A13" s="6" t="str">
        <f>'ф 139 поселок'!A11</f>
        <v>      нагрузок и тангенса "фи" за 21 декабря 2016  год трансформаторного</v>
      </c>
      <c r="M13" s="3"/>
    </row>
    <row r="14" spans="1:13" s="16" customFormat="1" ht="12.75" customHeight="1">
      <c r="A14" s="2"/>
      <c r="B14" s="2"/>
      <c r="C14" s="6" t="s">
        <v>124</v>
      </c>
      <c r="D14" s="2"/>
      <c r="E14" s="2"/>
      <c r="F14" s="2"/>
      <c r="G14" s="2"/>
      <c r="H14" s="2"/>
      <c r="I14" s="2"/>
      <c r="J14" s="2"/>
      <c r="K14" s="2"/>
      <c r="L14" s="2"/>
      <c r="M14" s="15"/>
    </row>
    <row r="15" spans="1:13" s="16" customFormat="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5"/>
    </row>
    <row r="16" spans="1:13" s="16" customFormat="1" ht="12.75">
      <c r="A16" s="87" t="s">
        <v>10</v>
      </c>
      <c r="B16" s="8" t="s">
        <v>69</v>
      </c>
      <c r="C16" s="9"/>
      <c r="D16" s="90" t="s">
        <v>138</v>
      </c>
      <c r="E16" s="91"/>
      <c r="F16" s="11" t="s">
        <v>89</v>
      </c>
      <c r="G16" s="9"/>
      <c r="H16" s="10"/>
      <c r="I16" s="12"/>
      <c r="J16" s="13" t="s">
        <v>12</v>
      </c>
      <c r="K16" s="14"/>
      <c r="L16" s="87" t="s">
        <v>13</v>
      </c>
      <c r="M16" s="15"/>
    </row>
    <row r="17" spans="1:13" s="29" customFormat="1" ht="12.75" customHeight="1">
      <c r="A17" s="88"/>
      <c r="B17" s="17" t="s">
        <v>90</v>
      </c>
      <c r="C17" s="15"/>
      <c r="D17" s="15"/>
      <c r="E17" s="18"/>
      <c r="F17" s="17" t="s">
        <v>61</v>
      </c>
      <c r="G17" s="15"/>
      <c r="H17" s="18"/>
      <c r="I17" s="19"/>
      <c r="J17" s="20" t="s">
        <v>14</v>
      </c>
      <c r="K17" s="21"/>
      <c r="L17" s="88"/>
      <c r="M17" s="28"/>
    </row>
    <row r="18" spans="1:13" s="29" customFormat="1" ht="12.75" customHeight="1">
      <c r="A18" s="88"/>
      <c r="B18" s="22" t="s">
        <v>130</v>
      </c>
      <c r="C18" s="23"/>
      <c r="D18" s="23"/>
      <c r="E18" s="24"/>
      <c r="F18" s="22" t="s">
        <v>131</v>
      </c>
      <c r="G18" s="23"/>
      <c r="H18" s="24"/>
      <c r="I18" s="19" t="s">
        <v>15</v>
      </c>
      <c r="J18" s="25" t="s">
        <v>16</v>
      </c>
      <c r="K18" s="26"/>
      <c r="L18" s="88"/>
      <c r="M18" s="28"/>
    </row>
    <row r="19" spans="1:12" ht="12.75">
      <c r="A19" s="88"/>
      <c r="B19" s="7" t="s">
        <v>17</v>
      </c>
      <c r="C19" s="7" t="s">
        <v>18</v>
      </c>
      <c r="D19" s="7" t="s">
        <v>19</v>
      </c>
      <c r="E19" s="27"/>
      <c r="F19" s="7" t="s">
        <v>17</v>
      </c>
      <c r="G19" s="7" t="s">
        <v>18</v>
      </c>
      <c r="H19" s="7" t="s">
        <v>19</v>
      </c>
      <c r="I19" s="19"/>
      <c r="J19" s="7" t="s">
        <v>20</v>
      </c>
      <c r="K19" s="7" t="s">
        <v>21</v>
      </c>
      <c r="L19" s="88"/>
    </row>
    <row r="20" spans="1:12" ht="12.75">
      <c r="A20" s="30"/>
      <c r="B20" s="30" t="s">
        <v>22</v>
      </c>
      <c r="C20" s="30" t="s">
        <v>23</v>
      </c>
      <c r="D20" s="30" t="s">
        <v>24</v>
      </c>
      <c r="E20" s="31"/>
      <c r="F20" s="30" t="s">
        <v>22</v>
      </c>
      <c r="G20" s="30" t="s">
        <v>23</v>
      </c>
      <c r="H20" s="30" t="s">
        <v>24</v>
      </c>
      <c r="I20" s="32"/>
      <c r="J20" s="30"/>
      <c r="K20" s="30"/>
      <c r="L20" s="30" t="s">
        <v>4</v>
      </c>
    </row>
    <row r="21" spans="1:12" ht="12.75">
      <c r="A21" s="33" t="s">
        <v>25</v>
      </c>
      <c r="B21" s="4">
        <v>875489</v>
      </c>
      <c r="C21" s="4"/>
      <c r="D21" s="4"/>
      <c r="E21" s="4"/>
      <c r="F21" s="4">
        <v>482098</v>
      </c>
      <c r="G21" s="4"/>
      <c r="H21" s="4"/>
      <c r="I21" s="5"/>
      <c r="J21" s="71">
        <v>36.3</v>
      </c>
      <c r="K21" s="49">
        <v>6.6</v>
      </c>
      <c r="L21" s="4"/>
    </row>
    <row r="22" spans="1:12" ht="12.75">
      <c r="A22" s="34" t="s">
        <v>26</v>
      </c>
      <c r="B22" s="4">
        <v>875499</v>
      </c>
      <c r="C22" s="36">
        <f>B22-B21</f>
        <v>10</v>
      </c>
      <c r="D22" s="36">
        <f>C22*72</f>
        <v>720</v>
      </c>
      <c r="E22" s="5"/>
      <c r="F22" s="4">
        <v>482103</v>
      </c>
      <c r="G22" s="36">
        <f>F22-F21</f>
        <v>5</v>
      </c>
      <c r="H22" s="36">
        <f>G22*72</f>
        <v>360</v>
      </c>
      <c r="I22" s="81">
        <f>H22/D22</f>
        <v>0.5</v>
      </c>
      <c r="J22" s="71">
        <v>36.3</v>
      </c>
      <c r="K22" s="49">
        <v>6.6</v>
      </c>
      <c r="L22" s="5"/>
    </row>
    <row r="23" spans="1:12" ht="12.75">
      <c r="A23" s="34" t="s">
        <v>27</v>
      </c>
      <c r="B23" s="4">
        <v>875508</v>
      </c>
      <c r="C23" s="36">
        <f>B23-B22</f>
        <v>9</v>
      </c>
      <c r="D23" s="36">
        <f aca="true" t="shared" si="0" ref="D23:D45">C23*72</f>
        <v>648</v>
      </c>
      <c r="E23" s="5"/>
      <c r="F23" s="4">
        <v>482107</v>
      </c>
      <c r="G23" s="36">
        <f>F23-F22</f>
        <v>4</v>
      </c>
      <c r="H23" s="36">
        <f aca="true" t="shared" si="1" ref="H23:H45">G23*72</f>
        <v>288</v>
      </c>
      <c r="I23" s="81">
        <f aca="true" t="shared" si="2" ref="I23:I45">H23/D23</f>
        <v>0.4444444444444444</v>
      </c>
      <c r="J23" s="71">
        <v>36.3</v>
      </c>
      <c r="K23" s="49">
        <v>6.6</v>
      </c>
      <c r="L23" s="5"/>
    </row>
    <row r="24" spans="1:12" ht="12.75">
      <c r="A24" s="34" t="s">
        <v>28</v>
      </c>
      <c r="B24" s="4">
        <v>875517</v>
      </c>
      <c r="C24" s="36">
        <f>B24-B23</f>
        <v>9</v>
      </c>
      <c r="D24" s="36">
        <f t="shared" si="0"/>
        <v>648</v>
      </c>
      <c r="E24" s="5"/>
      <c r="F24" s="4">
        <v>482111</v>
      </c>
      <c r="G24" s="36">
        <f aca="true" t="shared" si="3" ref="G24:G45">F24-F23</f>
        <v>4</v>
      </c>
      <c r="H24" s="36">
        <f t="shared" si="1"/>
        <v>288</v>
      </c>
      <c r="I24" s="81">
        <f t="shared" si="2"/>
        <v>0.4444444444444444</v>
      </c>
      <c r="J24" s="71">
        <v>36.3</v>
      </c>
      <c r="K24" s="49">
        <v>6.6</v>
      </c>
      <c r="L24" s="5"/>
    </row>
    <row r="25" spans="1:12" ht="12.75">
      <c r="A25" s="34" t="s">
        <v>29</v>
      </c>
      <c r="B25" s="4">
        <v>875525</v>
      </c>
      <c r="C25" s="36">
        <f>B25-B24</f>
        <v>8</v>
      </c>
      <c r="D25" s="36">
        <f t="shared" si="0"/>
        <v>576</v>
      </c>
      <c r="E25" s="5"/>
      <c r="F25" s="4">
        <v>482115</v>
      </c>
      <c r="G25" s="36">
        <f t="shared" si="3"/>
        <v>4</v>
      </c>
      <c r="H25" s="36">
        <f t="shared" si="1"/>
        <v>288</v>
      </c>
      <c r="I25" s="81">
        <f t="shared" si="2"/>
        <v>0.5</v>
      </c>
      <c r="J25" s="71">
        <v>36.3</v>
      </c>
      <c r="K25" s="49">
        <v>6.6</v>
      </c>
      <c r="L25" s="5"/>
    </row>
    <row r="26" spans="1:12" ht="12.75">
      <c r="A26" s="34" t="s">
        <v>30</v>
      </c>
      <c r="B26" s="4">
        <v>875534</v>
      </c>
      <c r="C26" s="36">
        <f aca="true" t="shared" si="4" ref="C26:C45">B26-B25</f>
        <v>9</v>
      </c>
      <c r="D26" s="36">
        <f t="shared" si="0"/>
        <v>648</v>
      </c>
      <c r="E26" s="5"/>
      <c r="F26" s="4">
        <v>482119</v>
      </c>
      <c r="G26" s="36">
        <f t="shared" si="3"/>
        <v>4</v>
      </c>
      <c r="H26" s="36">
        <f t="shared" si="1"/>
        <v>288</v>
      </c>
      <c r="I26" s="81">
        <f t="shared" si="2"/>
        <v>0.4444444444444444</v>
      </c>
      <c r="J26" s="71">
        <v>36.3</v>
      </c>
      <c r="K26" s="49">
        <v>6.6</v>
      </c>
      <c r="L26" s="5"/>
    </row>
    <row r="27" spans="1:12" ht="12.75">
      <c r="A27" s="34" t="s">
        <v>31</v>
      </c>
      <c r="B27" s="4">
        <v>875543</v>
      </c>
      <c r="C27" s="36">
        <f t="shared" si="4"/>
        <v>9</v>
      </c>
      <c r="D27" s="36">
        <f t="shared" si="0"/>
        <v>648</v>
      </c>
      <c r="E27" s="5"/>
      <c r="F27" s="4">
        <v>482123</v>
      </c>
      <c r="G27" s="36">
        <f t="shared" si="3"/>
        <v>4</v>
      </c>
      <c r="H27" s="36">
        <f t="shared" si="1"/>
        <v>288</v>
      </c>
      <c r="I27" s="81">
        <f t="shared" si="2"/>
        <v>0.4444444444444444</v>
      </c>
      <c r="J27" s="71">
        <v>36.3</v>
      </c>
      <c r="K27" s="49">
        <v>6.6</v>
      </c>
      <c r="L27" s="5"/>
    </row>
    <row r="28" spans="1:12" ht="12.75">
      <c r="A28" s="34" t="s">
        <v>32</v>
      </c>
      <c r="B28" s="4">
        <v>875553</v>
      </c>
      <c r="C28" s="36">
        <f t="shared" si="4"/>
        <v>10</v>
      </c>
      <c r="D28" s="36">
        <f t="shared" si="0"/>
        <v>720</v>
      </c>
      <c r="E28" s="5"/>
      <c r="F28" s="4">
        <v>482127</v>
      </c>
      <c r="G28" s="36">
        <f t="shared" si="3"/>
        <v>4</v>
      </c>
      <c r="H28" s="36">
        <f t="shared" si="1"/>
        <v>288</v>
      </c>
      <c r="I28" s="81">
        <f t="shared" si="2"/>
        <v>0.4</v>
      </c>
      <c r="J28" s="71">
        <v>36.1</v>
      </c>
      <c r="K28" s="49">
        <v>6.6</v>
      </c>
      <c r="L28" s="5"/>
    </row>
    <row r="29" spans="1:12" ht="12.75">
      <c r="A29" s="34" t="s">
        <v>33</v>
      </c>
      <c r="B29" s="4">
        <v>875565</v>
      </c>
      <c r="C29" s="36">
        <f t="shared" si="4"/>
        <v>12</v>
      </c>
      <c r="D29" s="36">
        <f t="shared" si="0"/>
        <v>864</v>
      </c>
      <c r="E29" s="5"/>
      <c r="F29" s="4">
        <v>482131</v>
      </c>
      <c r="G29" s="36">
        <f t="shared" si="3"/>
        <v>4</v>
      </c>
      <c r="H29" s="36">
        <f t="shared" si="1"/>
        <v>288</v>
      </c>
      <c r="I29" s="81">
        <f t="shared" si="2"/>
        <v>0.3333333333333333</v>
      </c>
      <c r="J29" s="71">
        <v>35.8</v>
      </c>
      <c r="K29" s="49">
        <v>6.5</v>
      </c>
      <c r="L29" s="5"/>
    </row>
    <row r="30" spans="1:12" ht="12.75">
      <c r="A30" s="34" t="s">
        <v>34</v>
      </c>
      <c r="B30" s="4">
        <v>875577</v>
      </c>
      <c r="C30" s="36">
        <f t="shared" si="4"/>
        <v>12</v>
      </c>
      <c r="D30" s="36">
        <f t="shared" si="0"/>
        <v>864</v>
      </c>
      <c r="E30" s="5"/>
      <c r="F30" s="4">
        <v>482135</v>
      </c>
      <c r="G30" s="36">
        <f t="shared" si="3"/>
        <v>4</v>
      </c>
      <c r="H30" s="36">
        <f t="shared" si="1"/>
        <v>288</v>
      </c>
      <c r="I30" s="81">
        <f t="shared" si="2"/>
        <v>0.3333333333333333</v>
      </c>
      <c r="J30" s="71" t="s">
        <v>209</v>
      </c>
      <c r="K30" s="49">
        <v>6.5</v>
      </c>
      <c r="L30" s="5"/>
    </row>
    <row r="31" spans="1:12" ht="12.75">
      <c r="A31" s="34" t="s">
        <v>35</v>
      </c>
      <c r="B31" s="4">
        <v>875589</v>
      </c>
      <c r="C31" s="36">
        <f t="shared" si="4"/>
        <v>12</v>
      </c>
      <c r="D31" s="36">
        <f t="shared" si="0"/>
        <v>864</v>
      </c>
      <c r="E31" s="5"/>
      <c r="F31" s="4">
        <v>482139</v>
      </c>
      <c r="G31" s="36">
        <f t="shared" si="3"/>
        <v>4</v>
      </c>
      <c r="H31" s="36">
        <f t="shared" si="1"/>
        <v>288</v>
      </c>
      <c r="I31" s="81">
        <f t="shared" si="2"/>
        <v>0.3333333333333333</v>
      </c>
      <c r="J31" s="71" t="s">
        <v>209</v>
      </c>
      <c r="K31" s="49">
        <v>6.5</v>
      </c>
      <c r="L31" s="5"/>
    </row>
    <row r="32" spans="1:12" ht="12.75">
      <c r="A32" s="34" t="s">
        <v>36</v>
      </c>
      <c r="B32" s="4">
        <v>875601</v>
      </c>
      <c r="C32" s="36">
        <f t="shared" si="4"/>
        <v>12</v>
      </c>
      <c r="D32" s="36">
        <f t="shared" si="0"/>
        <v>864</v>
      </c>
      <c r="E32" s="5"/>
      <c r="F32" s="4">
        <v>482143</v>
      </c>
      <c r="G32" s="36">
        <f t="shared" si="3"/>
        <v>4</v>
      </c>
      <c r="H32" s="36">
        <f t="shared" si="1"/>
        <v>288</v>
      </c>
      <c r="I32" s="81">
        <f t="shared" si="2"/>
        <v>0.3333333333333333</v>
      </c>
      <c r="J32" s="71" t="s">
        <v>209</v>
      </c>
      <c r="K32" s="49">
        <v>6.5</v>
      </c>
      <c r="L32" s="5"/>
    </row>
    <row r="33" spans="1:12" ht="12.75">
      <c r="A33" s="34" t="s">
        <v>37</v>
      </c>
      <c r="B33" s="4">
        <v>875613</v>
      </c>
      <c r="C33" s="36">
        <f t="shared" si="4"/>
        <v>12</v>
      </c>
      <c r="D33" s="36">
        <f t="shared" si="0"/>
        <v>864</v>
      </c>
      <c r="E33" s="5"/>
      <c r="F33" s="4">
        <v>482147</v>
      </c>
      <c r="G33" s="36">
        <f t="shared" si="3"/>
        <v>4</v>
      </c>
      <c r="H33" s="36">
        <f t="shared" si="1"/>
        <v>288</v>
      </c>
      <c r="I33" s="81">
        <f t="shared" si="2"/>
        <v>0.3333333333333333</v>
      </c>
      <c r="J33" s="71">
        <v>35.8</v>
      </c>
      <c r="K33" s="49">
        <v>6.5</v>
      </c>
      <c r="L33" s="5"/>
    </row>
    <row r="34" spans="1:12" ht="12.75">
      <c r="A34" s="34" t="s">
        <v>38</v>
      </c>
      <c r="B34" s="4">
        <v>875625</v>
      </c>
      <c r="C34" s="36">
        <f t="shared" si="4"/>
        <v>12</v>
      </c>
      <c r="D34" s="36">
        <f t="shared" si="0"/>
        <v>864</v>
      </c>
      <c r="E34" s="5"/>
      <c r="F34" s="4">
        <v>482151</v>
      </c>
      <c r="G34" s="36">
        <f t="shared" si="3"/>
        <v>4</v>
      </c>
      <c r="H34" s="36">
        <f t="shared" si="1"/>
        <v>288</v>
      </c>
      <c r="I34" s="81">
        <f t="shared" si="2"/>
        <v>0.3333333333333333</v>
      </c>
      <c r="J34" s="71" t="s">
        <v>209</v>
      </c>
      <c r="K34" s="49">
        <v>6.5</v>
      </c>
      <c r="L34" s="5"/>
    </row>
    <row r="35" spans="1:12" ht="12.75">
      <c r="A35" s="34" t="s">
        <v>39</v>
      </c>
      <c r="B35" s="4">
        <v>875637</v>
      </c>
      <c r="C35" s="36">
        <f t="shared" si="4"/>
        <v>12</v>
      </c>
      <c r="D35" s="36">
        <f t="shared" si="0"/>
        <v>864</v>
      </c>
      <c r="E35" s="5"/>
      <c r="F35" s="4">
        <v>482155</v>
      </c>
      <c r="G35" s="36">
        <f t="shared" si="3"/>
        <v>4</v>
      </c>
      <c r="H35" s="36">
        <f t="shared" si="1"/>
        <v>288</v>
      </c>
      <c r="I35" s="81">
        <f t="shared" si="2"/>
        <v>0.3333333333333333</v>
      </c>
      <c r="J35" s="71">
        <v>35.5</v>
      </c>
      <c r="K35" s="49">
        <v>6.5</v>
      </c>
      <c r="L35" s="5"/>
    </row>
    <row r="36" spans="1:12" ht="12.75">
      <c r="A36" s="34" t="s">
        <v>40</v>
      </c>
      <c r="B36" s="4">
        <v>875648</v>
      </c>
      <c r="C36" s="36">
        <f t="shared" si="4"/>
        <v>11</v>
      </c>
      <c r="D36" s="36">
        <f t="shared" si="0"/>
        <v>792</v>
      </c>
      <c r="E36" s="5"/>
      <c r="F36" s="4">
        <v>482159</v>
      </c>
      <c r="G36" s="36">
        <f t="shared" si="3"/>
        <v>4</v>
      </c>
      <c r="H36" s="36">
        <f t="shared" si="1"/>
        <v>288</v>
      </c>
      <c r="I36" s="81">
        <f t="shared" si="2"/>
        <v>0.36363636363636365</v>
      </c>
      <c r="J36" s="71">
        <v>35</v>
      </c>
      <c r="K36" s="49">
        <v>6.4</v>
      </c>
      <c r="L36" s="5"/>
    </row>
    <row r="37" spans="1:12" ht="12.75">
      <c r="A37" s="34" t="s">
        <v>41</v>
      </c>
      <c r="B37" s="4">
        <v>875660</v>
      </c>
      <c r="C37" s="36">
        <f t="shared" si="4"/>
        <v>12</v>
      </c>
      <c r="D37" s="36">
        <f t="shared" si="0"/>
        <v>864</v>
      </c>
      <c r="E37" s="5"/>
      <c r="F37" s="4">
        <v>482163</v>
      </c>
      <c r="G37" s="36">
        <f t="shared" si="3"/>
        <v>4</v>
      </c>
      <c r="H37" s="36">
        <f t="shared" si="1"/>
        <v>288</v>
      </c>
      <c r="I37" s="81">
        <f t="shared" si="2"/>
        <v>0.3333333333333333</v>
      </c>
      <c r="J37" s="71">
        <v>35.8</v>
      </c>
      <c r="K37" s="49">
        <v>6.5</v>
      </c>
      <c r="L37" s="5"/>
    </row>
    <row r="38" spans="1:12" ht="12.75">
      <c r="A38" s="34" t="s">
        <v>42</v>
      </c>
      <c r="B38" s="4">
        <v>875673</v>
      </c>
      <c r="C38" s="36">
        <f t="shared" si="4"/>
        <v>13</v>
      </c>
      <c r="D38" s="36">
        <f t="shared" si="0"/>
        <v>936</v>
      </c>
      <c r="E38" s="5"/>
      <c r="F38" s="4">
        <v>482168</v>
      </c>
      <c r="G38" s="36">
        <f t="shared" si="3"/>
        <v>5</v>
      </c>
      <c r="H38" s="36">
        <f t="shared" si="1"/>
        <v>360</v>
      </c>
      <c r="I38" s="81">
        <f t="shared" si="2"/>
        <v>0.38461538461538464</v>
      </c>
      <c r="J38" s="71">
        <v>35.8</v>
      </c>
      <c r="K38" s="49">
        <v>6.5</v>
      </c>
      <c r="L38" s="5"/>
    </row>
    <row r="39" spans="1:12" ht="12.75">
      <c r="A39" s="34" t="s">
        <v>43</v>
      </c>
      <c r="B39" s="4">
        <v>875688</v>
      </c>
      <c r="C39" s="36">
        <f t="shared" si="4"/>
        <v>15</v>
      </c>
      <c r="D39" s="36">
        <f t="shared" si="0"/>
        <v>1080</v>
      </c>
      <c r="E39" s="5"/>
      <c r="F39" s="4">
        <v>482172</v>
      </c>
      <c r="G39" s="36">
        <f t="shared" si="3"/>
        <v>4</v>
      </c>
      <c r="H39" s="36">
        <f t="shared" si="1"/>
        <v>288</v>
      </c>
      <c r="I39" s="81">
        <f t="shared" si="2"/>
        <v>0.26666666666666666</v>
      </c>
      <c r="J39" s="71">
        <v>35.5</v>
      </c>
      <c r="K39" s="49">
        <v>6.5</v>
      </c>
      <c r="L39" s="5"/>
    </row>
    <row r="40" spans="1:12" ht="12.75">
      <c r="A40" s="34" t="s">
        <v>44</v>
      </c>
      <c r="B40" s="4">
        <v>875703</v>
      </c>
      <c r="C40" s="36">
        <f t="shared" si="4"/>
        <v>15</v>
      </c>
      <c r="D40" s="36">
        <f t="shared" si="0"/>
        <v>1080</v>
      </c>
      <c r="E40" s="5"/>
      <c r="F40" s="4">
        <v>482176</v>
      </c>
      <c r="G40" s="36">
        <f t="shared" si="3"/>
        <v>4</v>
      </c>
      <c r="H40" s="36">
        <f t="shared" si="1"/>
        <v>288</v>
      </c>
      <c r="I40" s="81">
        <f t="shared" si="2"/>
        <v>0.26666666666666666</v>
      </c>
      <c r="J40" s="71">
        <v>35.8</v>
      </c>
      <c r="K40" s="49">
        <v>6.5</v>
      </c>
      <c r="L40" s="5"/>
    </row>
    <row r="41" spans="1:12" ht="12.75">
      <c r="A41" s="34" t="s">
        <v>45</v>
      </c>
      <c r="B41" s="4">
        <v>875719</v>
      </c>
      <c r="C41" s="36">
        <f t="shared" si="4"/>
        <v>16</v>
      </c>
      <c r="D41" s="36">
        <f t="shared" si="0"/>
        <v>1152</v>
      </c>
      <c r="E41" s="5"/>
      <c r="F41" s="4">
        <v>482181</v>
      </c>
      <c r="G41" s="36">
        <f t="shared" si="3"/>
        <v>5</v>
      </c>
      <c r="H41" s="36">
        <f t="shared" si="1"/>
        <v>360</v>
      </c>
      <c r="I41" s="81">
        <f t="shared" si="2"/>
        <v>0.3125</v>
      </c>
      <c r="J41" s="71" t="s">
        <v>210</v>
      </c>
      <c r="K41" s="49">
        <v>6.5</v>
      </c>
      <c r="L41" s="5"/>
    </row>
    <row r="42" spans="1:12" ht="12.75">
      <c r="A42" s="34" t="s">
        <v>46</v>
      </c>
      <c r="B42" s="4">
        <v>875734</v>
      </c>
      <c r="C42" s="36">
        <f t="shared" si="4"/>
        <v>15</v>
      </c>
      <c r="D42" s="36">
        <f t="shared" si="0"/>
        <v>1080</v>
      </c>
      <c r="E42" s="5"/>
      <c r="F42" s="4">
        <v>482185</v>
      </c>
      <c r="G42" s="36">
        <f t="shared" si="3"/>
        <v>4</v>
      </c>
      <c r="H42" s="36">
        <f t="shared" si="1"/>
        <v>288</v>
      </c>
      <c r="I42" s="81">
        <f t="shared" si="2"/>
        <v>0.26666666666666666</v>
      </c>
      <c r="J42" s="71" t="s">
        <v>210</v>
      </c>
      <c r="K42" s="49">
        <v>6.5</v>
      </c>
      <c r="L42" s="5"/>
    </row>
    <row r="43" spans="1:12" ht="12.75">
      <c r="A43" s="34" t="s">
        <v>47</v>
      </c>
      <c r="B43" s="4">
        <v>875749</v>
      </c>
      <c r="C43" s="36">
        <f t="shared" si="4"/>
        <v>15</v>
      </c>
      <c r="D43" s="36">
        <f t="shared" si="0"/>
        <v>1080</v>
      </c>
      <c r="E43" s="5"/>
      <c r="F43" s="4">
        <v>482190</v>
      </c>
      <c r="G43" s="36">
        <f t="shared" si="3"/>
        <v>5</v>
      </c>
      <c r="H43" s="36">
        <f t="shared" si="1"/>
        <v>360</v>
      </c>
      <c r="I43" s="81">
        <f t="shared" si="2"/>
        <v>0.3333333333333333</v>
      </c>
      <c r="J43" s="71" t="s">
        <v>210</v>
      </c>
      <c r="K43" s="49">
        <v>6.5</v>
      </c>
      <c r="L43" s="5"/>
    </row>
    <row r="44" spans="1:12" ht="12.75">
      <c r="A44" s="34" t="s">
        <v>48</v>
      </c>
      <c r="B44" s="4">
        <v>875762</v>
      </c>
      <c r="C44" s="36">
        <f t="shared" si="4"/>
        <v>13</v>
      </c>
      <c r="D44" s="36">
        <f t="shared" si="0"/>
        <v>936</v>
      </c>
      <c r="E44" s="5"/>
      <c r="F44" s="4">
        <v>482194</v>
      </c>
      <c r="G44" s="36">
        <f t="shared" si="3"/>
        <v>4</v>
      </c>
      <c r="H44" s="36">
        <f t="shared" si="1"/>
        <v>288</v>
      </c>
      <c r="I44" s="81">
        <f t="shared" si="2"/>
        <v>0.3076923076923077</v>
      </c>
      <c r="J44" s="71">
        <v>36</v>
      </c>
      <c r="K44" s="49">
        <v>6.6</v>
      </c>
      <c r="L44" s="5"/>
    </row>
    <row r="45" spans="1:12" ht="12.75">
      <c r="A45" s="4" t="s">
        <v>49</v>
      </c>
      <c r="B45" s="4">
        <v>875774</v>
      </c>
      <c r="C45" s="36">
        <f t="shared" si="4"/>
        <v>12</v>
      </c>
      <c r="D45" s="36">
        <f t="shared" si="0"/>
        <v>864</v>
      </c>
      <c r="E45" s="5"/>
      <c r="F45" s="4">
        <v>482198</v>
      </c>
      <c r="G45" s="36">
        <f t="shared" si="3"/>
        <v>4</v>
      </c>
      <c r="H45" s="36">
        <f t="shared" si="1"/>
        <v>288</v>
      </c>
      <c r="I45" s="81">
        <f t="shared" si="2"/>
        <v>0.3333333333333333</v>
      </c>
      <c r="J45" s="71">
        <v>36</v>
      </c>
      <c r="K45" s="49">
        <v>6.6</v>
      </c>
      <c r="L45" s="5"/>
    </row>
    <row r="46" spans="1:12" ht="12.75">
      <c r="A46" s="16" t="s">
        <v>50</v>
      </c>
      <c r="D46" s="5">
        <f>SUM(D22:D45)</f>
        <v>20520</v>
      </c>
      <c r="E46" s="5"/>
      <c r="F46" s="5"/>
      <c r="G46" s="5"/>
      <c r="H46" s="5">
        <f>SUM(H22:H45)</f>
        <v>7200</v>
      </c>
      <c r="I46" s="5"/>
      <c r="J46" s="5"/>
      <c r="K46" s="5"/>
      <c r="L46" s="5"/>
    </row>
    <row r="47" spans="1:12" ht="12.75">
      <c r="A47" s="16" t="s">
        <v>51</v>
      </c>
      <c r="D47" s="5">
        <f>(B45-B21)*72</f>
        <v>20520</v>
      </c>
      <c r="E47" s="5"/>
      <c r="F47" s="5"/>
      <c r="G47" s="5"/>
      <c r="H47" s="5">
        <f>(F45-F21)*72</f>
        <v>7200</v>
      </c>
      <c r="I47" s="5"/>
      <c r="J47" s="5"/>
      <c r="K47" s="5"/>
      <c r="L47" s="5"/>
    </row>
    <row r="50" spans="2:9" ht="12.75">
      <c r="B50" s="2" t="s">
        <v>52</v>
      </c>
      <c r="I50" s="2" t="s">
        <v>53</v>
      </c>
    </row>
    <row r="51" spans="1:12" s="35" customFormat="1" ht="12.75">
      <c r="A51" s="2"/>
      <c r="B51" s="16"/>
      <c r="C51" s="2"/>
      <c r="D51" s="2"/>
      <c r="E51" s="2"/>
      <c r="F51" s="2"/>
      <c r="G51" s="2"/>
      <c r="H51" s="2"/>
      <c r="I51" s="16"/>
      <c r="J51" s="2"/>
      <c r="K51" s="2"/>
      <c r="L51" s="2"/>
    </row>
    <row r="52" spans="1:10" ht="12.75">
      <c r="A52" s="1" t="s">
        <v>208</v>
      </c>
      <c r="B52" s="1"/>
      <c r="C52" s="1"/>
      <c r="E52" s="1"/>
      <c r="F52" s="1"/>
      <c r="H52" s="3"/>
      <c r="I52" s="3"/>
      <c r="J52" s="3"/>
    </row>
    <row r="53" spans="1:12" ht="12.75">
      <c r="A53" s="35"/>
      <c r="B53" s="35" t="s">
        <v>54</v>
      </c>
      <c r="C53" s="35"/>
      <c r="D53" s="35"/>
      <c r="E53" s="35"/>
      <c r="F53" s="35" t="s">
        <v>55</v>
      </c>
      <c r="G53" s="35"/>
      <c r="H53" s="35"/>
      <c r="I53" s="35"/>
      <c r="J53" s="35"/>
      <c r="K53" s="35"/>
      <c r="L53" s="35"/>
    </row>
    <row r="54" spans="1:12" s="35" customFormat="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1" t="s">
        <v>215</v>
      </c>
      <c r="B55" s="1"/>
      <c r="C55" s="1"/>
      <c r="E55" s="1"/>
      <c r="F55" s="1"/>
      <c r="H55" s="1" t="s">
        <v>198</v>
      </c>
      <c r="I55" s="1"/>
      <c r="J55" s="1"/>
      <c r="L55" s="1"/>
    </row>
    <row r="56" spans="1:12" ht="12.75">
      <c r="A56" s="35"/>
      <c r="B56" s="35" t="s">
        <v>54</v>
      </c>
      <c r="C56" s="35"/>
      <c r="D56" s="35"/>
      <c r="E56" s="35"/>
      <c r="F56" s="35" t="s">
        <v>55</v>
      </c>
      <c r="G56" s="35"/>
      <c r="H56" s="35" t="s">
        <v>56</v>
      </c>
      <c r="I56" s="35"/>
      <c r="J56" s="35"/>
      <c r="K56" s="35"/>
      <c r="L56" s="35" t="s">
        <v>55</v>
      </c>
    </row>
    <row r="57" ht="14.25" customHeight="1"/>
    <row r="58" spans="1:3" ht="12.75">
      <c r="A58" s="1" t="s">
        <v>216</v>
      </c>
      <c r="B58" s="1"/>
      <c r="C58" s="1"/>
    </row>
    <row r="59" spans="1:3" ht="12.75">
      <c r="A59" s="35"/>
      <c r="B59" s="35" t="s">
        <v>54</v>
      </c>
      <c r="C59" s="35"/>
    </row>
  </sheetData>
  <sheetProtection/>
  <mergeCells count="8">
    <mergeCell ref="D16:E16"/>
    <mergeCell ref="L16:L19"/>
    <mergeCell ref="A1:E1"/>
    <mergeCell ref="A3:E3"/>
    <mergeCell ref="A5:E5"/>
    <mergeCell ref="I5:L5"/>
    <mergeCell ref="I7:L7"/>
    <mergeCell ref="A16:A19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29">
      <selection activeCell="A50" sqref="A50:M57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73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3 сн'!A11</f>
        <v>      нагрузок и тангенса "фи" за 21 декабря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71</v>
      </c>
      <c r="C16" s="23"/>
      <c r="D16" s="23"/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4">
        <v>60827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5">
        <v>60848</v>
      </c>
      <c r="C20" s="36">
        <f>B20-B19</f>
        <v>21</v>
      </c>
      <c r="D20" s="36">
        <f>C20*18</f>
        <v>378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5">
        <v>60869</v>
      </c>
      <c r="C21" s="36">
        <f aca="true" t="shared" si="0" ref="C21:C43">B21-B20</f>
        <v>21</v>
      </c>
      <c r="D21" s="36">
        <f aca="true" t="shared" si="1" ref="D21:D43">C21*18</f>
        <v>378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5">
        <v>60890</v>
      </c>
      <c r="C22" s="36">
        <f t="shared" si="0"/>
        <v>21</v>
      </c>
      <c r="D22" s="36">
        <f t="shared" si="1"/>
        <v>378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5">
        <v>60911</v>
      </c>
      <c r="C23" s="36">
        <f t="shared" si="0"/>
        <v>21</v>
      </c>
      <c r="D23" s="36">
        <f t="shared" si="1"/>
        <v>378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5">
        <v>60993</v>
      </c>
      <c r="C24" s="36">
        <f t="shared" si="0"/>
        <v>82</v>
      </c>
      <c r="D24" s="36">
        <f t="shared" si="1"/>
        <v>1476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5">
        <v>60960</v>
      </c>
      <c r="C25" s="36">
        <f t="shared" si="0"/>
        <v>-33</v>
      </c>
      <c r="D25" s="36">
        <f t="shared" si="1"/>
        <v>-594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5">
        <v>60978</v>
      </c>
      <c r="C26" s="36">
        <f t="shared" si="0"/>
        <v>18</v>
      </c>
      <c r="D26" s="36">
        <f t="shared" si="1"/>
        <v>324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5">
        <v>60999</v>
      </c>
      <c r="C27" s="36">
        <f t="shared" si="0"/>
        <v>21</v>
      </c>
      <c r="D27" s="36">
        <f t="shared" si="1"/>
        <v>378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5">
        <v>61021</v>
      </c>
      <c r="C28" s="36">
        <f t="shared" si="0"/>
        <v>22</v>
      </c>
      <c r="D28" s="36">
        <f t="shared" si="1"/>
        <v>396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5">
        <v>61041</v>
      </c>
      <c r="C29" s="36">
        <f t="shared" si="0"/>
        <v>20</v>
      </c>
      <c r="D29" s="36">
        <f t="shared" si="1"/>
        <v>360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5">
        <v>61063</v>
      </c>
      <c r="C30" s="36">
        <f t="shared" si="0"/>
        <v>22</v>
      </c>
      <c r="D30" s="36">
        <f t="shared" si="1"/>
        <v>396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5">
        <v>61084</v>
      </c>
      <c r="C31" s="36">
        <f t="shared" si="0"/>
        <v>21</v>
      </c>
      <c r="D31" s="36">
        <f t="shared" si="1"/>
        <v>378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5">
        <v>61105</v>
      </c>
      <c r="C32" s="36">
        <f t="shared" si="0"/>
        <v>21</v>
      </c>
      <c r="D32" s="36">
        <f t="shared" si="1"/>
        <v>378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5">
        <v>61127</v>
      </c>
      <c r="C33" s="36">
        <f t="shared" si="0"/>
        <v>22</v>
      </c>
      <c r="D33" s="36">
        <f t="shared" si="1"/>
        <v>396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5">
        <v>61148</v>
      </c>
      <c r="C34" s="36">
        <f t="shared" si="0"/>
        <v>21</v>
      </c>
      <c r="D34" s="36">
        <f t="shared" si="1"/>
        <v>378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5">
        <v>61170</v>
      </c>
      <c r="C35" s="36">
        <f t="shared" si="0"/>
        <v>22</v>
      </c>
      <c r="D35" s="36">
        <f t="shared" si="1"/>
        <v>396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5">
        <v>61191</v>
      </c>
      <c r="C36" s="36">
        <f t="shared" si="0"/>
        <v>21</v>
      </c>
      <c r="D36" s="36">
        <f t="shared" si="1"/>
        <v>378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5">
        <v>61213</v>
      </c>
      <c r="C37" s="36">
        <f t="shared" si="0"/>
        <v>22</v>
      </c>
      <c r="D37" s="36">
        <f t="shared" si="1"/>
        <v>396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5">
        <v>61234</v>
      </c>
      <c r="C38" s="36">
        <f t="shared" si="0"/>
        <v>21</v>
      </c>
      <c r="D38" s="36">
        <f t="shared" si="1"/>
        <v>378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5">
        <v>61256</v>
      </c>
      <c r="C39" s="36">
        <f t="shared" si="0"/>
        <v>22</v>
      </c>
      <c r="D39" s="36">
        <f t="shared" si="1"/>
        <v>396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5">
        <v>61278</v>
      </c>
      <c r="C40" s="36">
        <f t="shared" si="0"/>
        <v>22</v>
      </c>
      <c r="D40" s="36">
        <f t="shared" si="1"/>
        <v>396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5">
        <v>61300</v>
      </c>
      <c r="C41" s="36">
        <f t="shared" si="0"/>
        <v>22</v>
      </c>
      <c r="D41" s="36">
        <f t="shared" si="1"/>
        <v>396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5">
        <v>61322</v>
      </c>
      <c r="C42" s="36">
        <f t="shared" si="0"/>
        <v>22</v>
      </c>
      <c r="D42" s="36">
        <f t="shared" si="1"/>
        <v>396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5">
        <v>61344</v>
      </c>
      <c r="C43" s="36">
        <f t="shared" si="0"/>
        <v>22</v>
      </c>
      <c r="D43" s="36">
        <f t="shared" si="1"/>
        <v>396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9306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(B43-B19)*18</f>
        <v>9306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213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201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:E1"/>
    <mergeCell ref="A3:E3"/>
    <mergeCell ref="I3:L3"/>
    <mergeCell ref="I5:K5"/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26">
      <selection activeCell="A50" sqref="A50:L57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202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204</v>
      </c>
      <c r="J3" s="85"/>
      <c r="K3" s="85"/>
      <c r="L3" s="89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139</v>
      </c>
      <c r="J5" s="85"/>
      <c r="K5" s="85"/>
      <c r="L5" s="89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'ф 150 поселок'!A13</f>
        <v>      нагрузок и тангенса "фи" за 21 декабря 2016  год трансформаторного</v>
      </c>
      <c r="M11" s="3"/>
    </row>
    <row r="12" spans="3:13" ht="12.75" customHeight="1">
      <c r="C12" s="6" t="s">
        <v>124</v>
      </c>
      <c r="M12" s="3"/>
    </row>
    <row r="13" ht="12.75">
      <c r="M13" s="3"/>
    </row>
    <row r="14" spans="1:13" s="16" customFormat="1" ht="12.75" customHeight="1">
      <c r="A14" s="87" t="s">
        <v>10</v>
      </c>
      <c r="B14" s="8" t="s">
        <v>69</v>
      </c>
      <c r="C14" s="9"/>
      <c r="D14" s="90" t="s">
        <v>140</v>
      </c>
      <c r="E14" s="91"/>
      <c r="F14" s="11" t="s">
        <v>141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90</v>
      </c>
      <c r="C15" s="15"/>
      <c r="D15" s="15"/>
      <c r="E15" s="18"/>
      <c r="F15" s="17" t="s">
        <v>61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71</v>
      </c>
      <c r="C16" s="23"/>
      <c r="D16" s="23"/>
      <c r="E16" s="24"/>
      <c r="F16" s="22" t="s">
        <v>142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72">
        <v>127124</v>
      </c>
      <c r="C19" s="72"/>
      <c r="D19" s="72"/>
      <c r="E19" s="72"/>
      <c r="F19" s="72">
        <v>136178</v>
      </c>
      <c r="G19" s="72"/>
      <c r="H19" s="72"/>
      <c r="I19" s="73"/>
      <c r="J19" s="71">
        <v>36.3</v>
      </c>
      <c r="K19" s="49">
        <v>6.6</v>
      </c>
      <c r="L19" s="72"/>
    </row>
    <row r="20" spans="1:12" ht="12.75">
      <c r="A20" s="34" t="s">
        <v>26</v>
      </c>
      <c r="B20" s="72">
        <v>127125</v>
      </c>
      <c r="C20" s="70">
        <f>B20-B19</f>
        <v>1</v>
      </c>
      <c r="D20" s="70">
        <f>C20*18</f>
        <v>18</v>
      </c>
      <c r="E20" s="73"/>
      <c r="F20" s="72">
        <v>136179</v>
      </c>
      <c r="G20" s="70">
        <f>F20-F19</f>
        <v>1</v>
      </c>
      <c r="H20" s="70">
        <f>G20*18</f>
        <v>18</v>
      </c>
      <c r="I20" s="80">
        <f>H20/D20</f>
        <v>1</v>
      </c>
      <c r="J20" s="71">
        <v>36.3</v>
      </c>
      <c r="K20" s="49">
        <v>6.6</v>
      </c>
      <c r="L20" s="73"/>
    </row>
    <row r="21" spans="1:12" ht="12.75">
      <c r="A21" s="34" t="s">
        <v>27</v>
      </c>
      <c r="B21" s="72">
        <v>127127</v>
      </c>
      <c r="C21" s="70">
        <f>B21-B20</f>
        <v>2</v>
      </c>
      <c r="D21" s="70">
        <f aca="true" t="shared" si="0" ref="D21:D43">C21*18</f>
        <v>36</v>
      </c>
      <c r="E21" s="73"/>
      <c r="F21" s="72">
        <v>136181</v>
      </c>
      <c r="G21" s="70">
        <f>F21-F20</f>
        <v>2</v>
      </c>
      <c r="H21" s="70">
        <f aca="true" t="shared" si="1" ref="H21:H43">G21*18</f>
        <v>36</v>
      </c>
      <c r="I21" s="80">
        <f>H21/D21</f>
        <v>1</v>
      </c>
      <c r="J21" s="71">
        <v>36.3</v>
      </c>
      <c r="K21" s="49">
        <v>6.6</v>
      </c>
      <c r="L21" s="73"/>
    </row>
    <row r="22" spans="1:12" ht="12.75">
      <c r="A22" s="34" t="s">
        <v>28</v>
      </c>
      <c r="B22" s="72">
        <v>127129</v>
      </c>
      <c r="C22" s="70">
        <f>B22-B21</f>
        <v>2</v>
      </c>
      <c r="D22" s="70">
        <f t="shared" si="0"/>
        <v>36</v>
      </c>
      <c r="E22" s="73"/>
      <c r="F22" s="72">
        <v>136182</v>
      </c>
      <c r="G22" s="70">
        <f aca="true" t="shared" si="2" ref="G22:G43">F22-F21</f>
        <v>1</v>
      </c>
      <c r="H22" s="70">
        <f t="shared" si="1"/>
        <v>18</v>
      </c>
      <c r="I22" s="80">
        <f aca="true" t="shared" si="3" ref="I22:I42">H22/D22</f>
        <v>0.5</v>
      </c>
      <c r="J22" s="71">
        <v>36.3</v>
      </c>
      <c r="K22" s="49">
        <v>6.6</v>
      </c>
      <c r="L22" s="73"/>
    </row>
    <row r="23" spans="1:12" ht="12.75">
      <c r="A23" s="34" t="s">
        <v>29</v>
      </c>
      <c r="B23" s="72">
        <v>127130</v>
      </c>
      <c r="C23" s="70">
        <f>B23-B22</f>
        <v>1</v>
      </c>
      <c r="D23" s="70">
        <f t="shared" si="0"/>
        <v>18</v>
      </c>
      <c r="E23" s="73"/>
      <c r="F23" s="72">
        <v>136183</v>
      </c>
      <c r="G23" s="70">
        <f t="shared" si="2"/>
        <v>1</v>
      </c>
      <c r="H23" s="70">
        <f t="shared" si="1"/>
        <v>18</v>
      </c>
      <c r="I23" s="80">
        <f t="shared" si="3"/>
        <v>1</v>
      </c>
      <c r="J23" s="71">
        <v>36.3</v>
      </c>
      <c r="K23" s="49">
        <v>6.6</v>
      </c>
      <c r="L23" s="73"/>
    </row>
    <row r="24" spans="1:12" ht="12.75">
      <c r="A24" s="34" t="s">
        <v>30</v>
      </c>
      <c r="B24" s="72">
        <v>127131</v>
      </c>
      <c r="C24" s="70">
        <f aca="true" t="shared" si="4" ref="C24:C43">B24-B23</f>
        <v>1</v>
      </c>
      <c r="D24" s="70">
        <f t="shared" si="0"/>
        <v>18</v>
      </c>
      <c r="E24" s="73"/>
      <c r="F24" s="72">
        <v>136184</v>
      </c>
      <c r="G24" s="70">
        <f t="shared" si="2"/>
        <v>1</v>
      </c>
      <c r="H24" s="70">
        <f t="shared" si="1"/>
        <v>18</v>
      </c>
      <c r="I24" s="80">
        <f t="shared" si="3"/>
        <v>1</v>
      </c>
      <c r="J24" s="71">
        <v>36.3</v>
      </c>
      <c r="K24" s="49">
        <v>6.6</v>
      </c>
      <c r="L24" s="73"/>
    </row>
    <row r="25" spans="1:12" ht="12.75">
      <c r="A25" s="34" t="s">
        <v>31</v>
      </c>
      <c r="B25" s="72">
        <v>127133</v>
      </c>
      <c r="C25" s="70">
        <f t="shared" si="4"/>
        <v>2</v>
      </c>
      <c r="D25" s="70">
        <f t="shared" si="0"/>
        <v>36</v>
      </c>
      <c r="E25" s="73"/>
      <c r="F25" s="72">
        <v>136186</v>
      </c>
      <c r="G25" s="70">
        <f t="shared" si="2"/>
        <v>2</v>
      </c>
      <c r="H25" s="70">
        <f t="shared" si="1"/>
        <v>36</v>
      </c>
      <c r="I25" s="80">
        <f t="shared" si="3"/>
        <v>1</v>
      </c>
      <c r="J25" s="71">
        <v>36.3</v>
      </c>
      <c r="K25" s="49">
        <v>6.6</v>
      </c>
      <c r="L25" s="73"/>
    </row>
    <row r="26" spans="1:12" ht="12.75">
      <c r="A26" s="34" t="s">
        <v>32</v>
      </c>
      <c r="B26" s="72">
        <v>127134</v>
      </c>
      <c r="C26" s="70">
        <f t="shared" si="4"/>
        <v>1</v>
      </c>
      <c r="D26" s="70">
        <f t="shared" si="0"/>
        <v>18</v>
      </c>
      <c r="E26" s="73"/>
      <c r="F26" s="72">
        <v>136187</v>
      </c>
      <c r="G26" s="70">
        <f t="shared" si="2"/>
        <v>1</v>
      </c>
      <c r="H26" s="70">
        <f t="shared" si="1"/>
        <v>18</v>
      </c>
      <c r="I26" s="80">
        <f t="shared" si="3"/>
        <v>1</v>
      </c>
      <c r="J26" s="71">
        <v>36.1</v>
      </c>
      <c r="K26" s="49">
        <v>6.6</v>
      </c>
      <c r="L26" s="73"/>
    </row>
    <row r="27" spans="1:12" ht="12.75">
      <c r="A27" s="34" t="s">
        <v>33</v>
      </c>
      <c r="B27" s="72">
        <v>127137</v>
      </c>
      <c r="C27" s="70">
        <f t="shared" si="4"/>
        <v>3</v>
      </c>
      <c r="D27" s="70">
        <f t="shared" si="0"/>
        <v>54</v>
      </c>
      <c r="E27" s="73"/>
      <c r="F27" s="72">
        <v>136190</v>
      </c>
      <c r="G27" s="70">
        <f t="shared" si="2"/>
        <v>3</v>
      </c>
      <c r="H27" s="70">
        <f t="shared" si="1"/>
        <v>54</v>
      </c>
      <c r="I27" s="80">
        <f t="shared" si="3"/>
        <v>1</v>
      </c>
      <c r="J27" s="71">
        <v>35.8</v>
      </c>
      <c r="K27" s="49">
        <v>6.6</v>
      </c>
      <c r="L27" s="73"/>
    </row>
    <row r="28" spans="1:12" ht="12.75">
      <c r="A28" s="34" t="s">
        <v>34</v>
      </c>
      <c r="B28" s="72">
        <v>127143</v>
      </c>
      <c r="C28" s="70">
        <f t="shared" si="4"/>
        <v>6</v>
      </c>
      <c r="D28" s="70">
        <f t="shared" si="0"/>
        <v>108</v>
      </c>
      <c r="E28" s="73"/>
      <c r="F28" s="72">
        <v>136198</v>
      </c>
      <c r="G28" s="70">
        <f t="shared" si="2"/>
        <v>8</v>
      </c>
      <c r="H28" s="70">
        <f t="shared" si="1"/>
        <v>144</v>
      </c>
      <c r="I28" s="80">
        <f t="shared" si="3"/>
        <v>1.3333333333333333</v>
      </c>
      <c r="J28" s="71" t="s">
        <v>209</v>
      </c>
      <c r="K28" s="49">
        <v>6.5</v>
      </c>
      <c r="L28" s="73"/>
    </row>
    <row r="29" spans="1:12" ht="12.75">
      <c r="A29" s="34" t="s">
        <v>35</v>
      </c>
      <c r="B29" s="72">
        <v>127152</v>
      </c>
      <c r="C29" s="70">
        <f t="shared" si="4"/>
        <v>9</v>
      </c>
      <c r="D29" s="70">
        <f t="shared" si="0"/>
        <v>162</v>
      </c>
      <c r="E29" s="73"/>
      <c r="F29" s="72">
        <v>136207</v>
      </c>
      <c r="G29" s="70">
        <f t="shared" si="2"/>
        <v>9</v>
      </c>
      <c r="H29" s="70">
        <f t="shared" si="1"/>
        <v>162</v>
      </c>
      <c r="I29" s="80">
        <f t="shared" si="3"/>
        <v>1</v>
      </c>
      <c r="J29" s="71" t="s">
        <v>209</v>
      </c>
      <c r="K29" s="49">
        <v>6.5</v>
      </c>
      <c r="L29" s="73"/>
    </row>
    <row r="30" spans="1:12" ht="12.75">
      <c r="A30" s="34" t="s">
        <v>36</v>
      </c>
      <c r="B30" s="72">
        <v>127161</v>
      </c>
      <c r="C30" s="70">
        <f t="shared" si="4"/>
        <v>9</v>
      </c>
      <c r="D30" s="70">
        <f t="shared" si="0"/>
        <v>162</v>
      </c>
      <c r="E30" s="73"/>
      <c r="F30" s="72">
        <v>136215</v>
      </c>
      <c r="G30" s="70">
        <f t="shared" si="2"/>
        <v>8</v>
      </c>
      <c r="H30" s="70">
        <f t="shared" si="1"/>
        <v>144</v>
      </c>
      <c r="I30" s="80">
        <f t="shared" si="3"/>
        <v>0.8888888888888888</v>
      </c>
      <c r="J30" s="71" t="s">
        <v>209</v>
      </c>
      <c r="K30" s="49">
        <v>6.5</v>
      </c>
      <c r="L30" s="73"/>
    </row>
    <row r="31" spans="1:12" ht="12.75">
      <c r="A31" s="34" t="s">
        <v>37</v>
      </c>
      <c r="B31" s="72">
        <v>127168</v>
      </c>
      <c r="C31" s="70">
        <f t="shared" si="4"/>
        <v>7</v>
      </c>
      <c r="D31" s="70">
        <f t="shared" si="0"/>
        <v>126</v>
      </c>
      <c r="E31" s="73"/>
      <c r="F31" s="72">
        <v>136221</v>
      </c>
      <c r="G31" s="70">
        <f t="shared" si="2"/>
        <v>6</v>
      </c>
      <c r="H31" s="70">
        <f t="shared" si="1"/>
        <v>108</v>
      </c>
      <c r="I31" s="80">
        <f t="shared" si="3"/>
        <v>0.8571428571428571</v>
      </c>
      <c r="J31" s="71">
        <v>35.8</v>
      </c>
      <c r="K31" s="49">
        <v>6.5</v>
      </c>
      <c r="L31" s="73"/>
    </row>
    <row r="32" spans="1:12" ht="12.75">
      <c r="A32" s="34" t="s">
        <v>38</v>
      </c>
      <c r="B32" s="72">
        <v>127173</v>
      </c>
      <c r="C32" s="70">
        <f t="shared" si="4"/>
        <v>5</v>
      </c>
      <c r="D32" s="70">
        <f t="shared" si="0"/>
        <v>90</v>
      </c>
      <c r="E32" s="73"/>
      <c r="F32" s="72">
        <v>136226</v>
      </c>
      <c r="G32" s="70">
        <f t="shared" si="2"/>
        <v>5</v>
      </c>
      <c r="H32" s="70">
        <f t="shared" si="1"/>
        <v>90</v>
      </c>
      <c r="I32" s="80">
        <f t="shared" si="3"/>
        <v>1</v>
      </c>
      <c r="J32" s="71" t="s">
        <v>209</v>
      </c>
      <c r="K32" s="49">
        <v>6.5</v>
      </c>
      <c r="L32" s="73"/>
    </row>
    <row r="33" spans="1:12" ht="12.75">
      <c r="A33" s="34" t="s">
        <v>39</v>
      </c>
      <c r="B33" s="72">
        <v>127180</v>
      </c>
      <c r="C33" s="70">
        <f t="shared" si="4"/>
        <v>7</v>
      </c>
      <c r="D33" s="70">
        <f t="shared" si="0"/>
        <v>126</v>
      </c>
      <c r="E33" s="73"/>
      <c r="F33" s="72">
        <v>136232</v>
      </c>
      <c r="G33" s="70">
        <f t="shared" si="2"/>
        <v>6</v>
      </c>
      <c r="H33" s="70">
        <f t="shared" si="1"/>
        <v>108</v>
      </c>
      <c r="I33" s="80">
        <f t="shared" si="3"/>
        <v>0.8571428571428571</v>
      </c>
      <c r="J33" s="71">
        <v>35.5</v>
      </c>
      <c r="K33" s="49">
        <v>6.5</v>
      </c>
      <c r="L33" s="73"/>
    </row>
    <row r="34" spans="1:12" ht="12.75">
      <c r="A34" s="34" t="s">
        <v>40</v>
      </c>
      <c r="B34" s="72">
        <v>127187</v>
      </c>
      <c r="C34" s="70">
        <f t="shared" si="4"/>
        <v>7</v>
      </c>
      <c r="D34" s="70">
        <f t="shared" si="0"/>
        <v>126</v>
      </c>
      <c r="E34" s="73"/>
      <c r="F34" s="72">
        <v>136239</v>
      </c>
      <c r="G34" s="70">
        <f t="shared" si="2"/>
        <v>7</v>
      </c>
      <c r="H34" s="70">
        <f t="shared" si="1"/>
        <v>126</v>
      </c>
      <c r="I34" s="80">
        <f t="shared" si="3"/>
        <v>1</v>
      </c>
      <c r="J34" s="71">
        <v>35</v>
      </c>
      <c r="K34" s="49">
        <v>6.4</v>
      </c>
      <c r="L34" s="73"/>
    </row>
    <row r="35" spans="1:12" ht="12.75">
      <c r="A35" s="34" t="s">
        <v>41</v>
      </c>
      <c r="B35" s="72">
        <v>127194</v>
      </c>
      <c r="C35" s="70">
        <f t="shared" si="4"/>
        <v>7</v>
      </c>
      <c r="D35" s="70">
        <f t="shared" si="0"/>
        <v>126</v>
      </c>
      <c r="E35" s="73"/>
      <c r="F35" s="72">
        <v>136245</v>
      </c>
      <c r="G35" s="70">
        <f t="shared" si="2"/>
        <v>6</v>
      </c>
      <c r="H35" s="70">
        <f t="shared" si="1"/>
        <v>108</v>
      </c>
      <c r="I35" s="80">
        <f t="shared" si="3"/>
        <v>0.8571428571428571</v>
      </c>
      <c r="J35" s="71" t="s">
        <v>210</v>
      </c>
      <c r="K35" s="49">
        <v>6.5</v>
      </c>
      <c r="L35" s="73"/>
    </row>
    <row r="36" spans="1:12" ht="12.75">
      <c r="A36" s="34" t="s">
        <v>42</v>
      </c>
      <c r="B36" s="72">
        <v>127198</v>
      </c>
      <c r="C36" s="70">
        <f t="shared" si="4"/>
        <v>4</v>
      </c>
      <c r="D36" s="70">
        <f t="shared" si="0"/>
        <v>72</v>
      </c>
      <c r="E36" s="73"/>
      <c r="F36" s="72">
        <v>136249</v>
      </c>
      <c r="G36" s="70">
        <f t="shared" si="2"/>
        <v>4</v>
      </c>
      <c r="H36" s="70">
        <f t="shared" si="1"/>
        <v>72</v>
      </c>
      <c r="I36" s="80">
        <f t="shared" si="3"/>
        <v>1</v>
      </c>
      <c r="J36" s="71">
        <v>35.8</v>
      </c>
      <c r="K36" s="49">
        <v>6.5</v>
      </c>
      <c r="L36" s="73"/>
    </row>
    <row r="37" spans="1:12" ht="12.75">
      <c r="A37" s="34" t="s">
        <v>43</v>
      </c>
      <c r="B37" s="72">
        <v>127202</v>
      </c>
      <c r="C37" s="70">
        <f t="shared" si="4"/>
        <v>4</v>
      </c>
      <c r="D37" s="70">
        <f t="shared" si="0"/>
        <v>72</v>
      </c>
      <c r="E37" s="73"/>
      <c r="F37" s="72">
        <v>136252</v>
      </c>
      <c r="G37" s="70">
        <f t="shared" si="2"/>
        <v>3</v>
      </c>
      <c r="H37" s="70">
        <f t="shared" si="1"/>
        <v>54</v>
      </c>
      <c r="I37" s="80">
        <f t="shared" si="3"/>
        <v>0.75</v>
      </c>
      <c r="J37" s="71">
        <v>35.5</v>
      </c>
      <c r="K37" s="49">
        <v>6.5</v>
      </c>
      <c r="L37" s="73"/>
    </row>
    <row r="38" spans="1:12" ht="12.75">
      <c r="A38" s="34" t="s">
        <v>44</v>
      </c>
      <c r="B38" s="72">
        <v>127204</v>
      </c>
      <c r="C38" s="70">
        <f t="shared" si="4"/>
        <v>2</v>
      </c>
      <c r="D38" s="70">
        <f t="shared" si="0"/>
        <v>36</v>
      </c>
      <c r="E38" s="73"/>
      <c r="F38" s="72">
        <v>136254</v>
      </c>
      <c r="G38" s="70">
        <f t="shared" si="2"/>
        <v>2</v>
      </c>
      <c r="H38" s="70">
        <f t="shared" si="1"/>
        <v>36</v>
      </c>
      <c r="I38" s="80">
        <f t="shared" si="3"/>
        <v>1</v>
      </c>
      <c r="J38" s="71">
        <v>35.8</v>
      </c>
      <c r="K38" s="49">
        <v>6.5</v>
      </c>
      <c r="L38" s="73"/>
    </row>
    <row r="39" spans="1:12" ht="12.75">
      <c r="A39" s="34" t="s">
        <v>45</v>
      </c>
      <c r="B39" s="72">
        <v>127207</v>
      </c>
      <c r="C39" s="70">
        <f t="shared" si="4"/>
        <v>3</v>
      </c>
      <c r="D39" s="70">
        <f t="shared" si="0"/>
        <v>54</v>
      </c>
      <c r="E39" s="73"/>
      <c r="F39" s="72">
        <v>136256</v>
      </c>
      <c r="G39" s="70">
        <f t="shared" si="2"/>
        <v>2</v>
      </c>
      <c r="H39" s="70">
        <f t="shared" si="1"/>
        <v>36</v>
      </c>
      <c r="I39" s="80">
        <f t="shared" si="3"/>
        <v>0.6666666666666666</v>
      </c>
      <c r="J39" s="71" t="s">
        <v>210</v>
      </c>
      <c r="K39" s="49">
        <v>6.5</v>
      </c>
      <c r="L39" s="73"/>
    </row>
    <row r="40" spans="1:12" ht="12.75">
      <c r="A40" s="34" t="s">
        <v>46</v>
      </c>
      <c r="B40" s="72">
        <v>127209</v>
      </c>
      <c r="C40" s="70">
        <f t="shared" si="4"/>
        <v>2</v>
      </c>
      <c r="D40" s="70">
        <f t="shared" si="0"/>
        <v>36</v>
      </c>
      <c r="E40" s="73"/>
      <c r="F40" s="72">
        <v>136259</v>
      </c>
      <c r="G40" s="70">
        <f t="shared" si="2"/>
        <v>3</v>
      </c>
      <c r="H40" s="70">
        <f t="shared" si="1"/>
        <v>54</v>
      </c>
      <c r="I40" s="80">
        <f t="shared" si="3"/>
        <v>1.5</v>
      </c>
      <c r="J40" s="71" t="s">
        <v>210</v>
      </c>
      <c r="K40" s="49">
        <v>6.5</v>
      </c>
      <c r="L40" s="73"/>
    </row>
    <row r="41" spans="1:12" ht="12.75">
      <c r="A41" s="34" t="s">
        <v>47</v>
      </c>
      <c r="B41" s="72">
        <v>127212</v>
      </c>
      <c r="C41" s="70">
        <f t="shared" si="4"/>
        <v>3</v>
      </c>
      <c r="D41" s="70">
        <f t="shared" si="0"/>
        <v>54</v>
      </c>
      <c r="E41" s="73"/>
      <c r="F41" s="72">
        <v>136261</v>
      </c>
      <c r="G41" s="70">
        <f t="shared" si="2"/>
        <v>2</v>
      </c>
      <c r="H41" s="70">
        <f t="shared" si="1"/>
        <v>36</v>
      </c>
      <c r="I41" s="80">
        <f t="shared" si="3"/>
        <v>0.6666666666666666</v>
      </c>
      <c r="J41" s="71" t="s">
        <v>210</v>
      </c>
      <c r="K41" s="49">
        <v>6.5</v>
      </c>
      <c r="L41" s="73"/>
    </row>
    <row r="42" spans="1:12" ht="12.75">
      <c r="A42" s="34" t="s">
        <v>48</v>
      </c>
      <c r="B42" s="72">
        <v>127214</v>
      </c>
      <c r="C42" s="70">
        <f t="shared" si="4"/>
        <v>2</v>
      </c>
      <c r="D42" s="70">
        <f t="shared" si="0"/>
        <v>36</v>
      </c>
      <c r="E42" s="73"/>
      <c r="F42" s="72">
        <v>136263</v>
      </c>
      <c r="G42" s="70">
        <f t="shared" si="2"/>
        <v>2</v>
      </c>
      <c r="H42" s="70">
        <f t="shared" si="1"/>
        <v>36</v>
      </c>
      <c r="I42" s="80">
        <f t="shared" si="3"/>
        <v>1</v>
      </c>
      <c r="J42" s="71">
        <v>36</v>
      </c>
      <c r="K42" s="49">
        <v>6.6</v>
      </c>
      <c r="L42" s="73"/>
    </row>
    <row r="43" spans="1:12" ht="12.75">
      <c r="A43" s="4" t="s">
        <v>49</v>
      </c>
      <c r="B43" s="72">
        <v>127215</v>
      </c>
      <c r="C43" s="70">
        <f t="shared" si="4"/>
        <v>1</v>
      </c>
      <c r="D43" s="70">
        <f t="shared" si="0"/>
        <v>18</v>
      </c>
      <c r="E43" s="73"/>
      <c r="F43" s="72">
        <v>136264</v>
      </c>
      <c r="G43" s="70">
        <f t="shared" si="2"/>
        <v>1</v>
      </c>
      <c r="H43" s="70">
        <f t="shared" si="1"/>
        <v>18</v>
      </c>
      <c r="I43" s="80">
        <v>0</v>
      </c>
      <c r="J43" s="71">
        <v>36</v>
      </c>
      <c r="K43" s="49">
        <v>6.6</v>
      </c>
      <c r="L43" s="73"/>
    </row>
    <row r="44" spans="1:12" ht="12.75">
      <c r="A44" s="16" t="s">
        <v>50</v>
      </c>
      <c r="B44" s="74"/>
      <c r="C44" s="74"/>
      <c r="D44" s="73">
        <f>SUM(D20:D43)</f>
        <v>1638</v>
      </c>
      <c r="E44" s="73"/>
      <c r="F44" s="73"/>
      <c r="G44" s="73"/>
      <c r="H44" s="73">
        <f>SUM(H20:H43)</f>
        <v>1548</v>
      </c>
      <c r="I44" s="73"/>
      <c r="J44" s="73"/>
      <c r="K44" s="73"/>
      <c r="L44" s="73"/>
    </row>
    <row r="45" spans="1:12" ht="12.75">
      <c r="A45" s="16" t="s">
        <v>51</v>
      </c>
      <c r="B45" s="74"/>
      <c r="C45" s="74"/>
      <c r="D45" s="73">
        <f>(B43-B19)*18</f>
        <v>1638</v>
      </c>
      <c r="E45" s="73"/>
      <c r="F45" s="73"/>
      <c r="G45" s="73"/>
      <c r="H45" s="73">
        <f>(F43-F19)*18</f>
        <v>1548</v>
      </c>
      <c r="I45" s="73"/>
      <c r="J45" s="73"/>
      <c r="K45" s="73"/>
      <c r="L45" s="73"/>
    </row>
    <row r="46" spans="2:12" ht="12.7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208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215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3" ht="12.75">
      <c r="A56" s="1" t="s">
        <v>216</v>
      </c>
      <c r="B56" s="1"/>
      <c r="C56" s="1"/>
    </row>
    <row r="57" spans="1:3" ht="12.75">
      <c r="A57" s="35"/>
      <c r="B57" s="35" t="s">
        <v>54</v>
      </c>
      <c r="C57" s="35"/>
    </row>
  </sheetData>
  <sheetProtection/>
  <mergeCells count="7">
    <mergeCell ref="A1:E1"/>
    <mergeCell ref="A3:E3"/>
    <mergeCell ref="I3:L3"/>
    <mergeCell ref="A14:A17"/>
    <mergeCell ref="L14:L17"/>
    <mergeCell ref="I5:L5"/>
    <mergeCell ref="D14:E14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31">
      <selection activeCell="A50" sqref="A50:L57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202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204</v>
      </c>
      <c r="J3" s="85"/>
      <c r="K3" s="85"/>
      <c r="L3" s="89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143</v>
      </c>
      <c r="J5" s="85"/>
      <c r="K5" s="85"/>
      <c r="L5" s="89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'ф 104 ТРС'!A11</f>
        <v>      нагрузок и тангенса "фи" за 21 декабря 2016  год трансформаторного</v>
      </c>
      <c r="M11" s="3"/>
    </row>
    <row r="12" spans="3:13" ht="12.75" customHeight="1">
      <c r="C12" s="6" t="s">
        <v>124</v>
      </c>
      <c r="M12" s="3"/>
    </row>
    <row r="13" ht="12.75">
      <c r="M13" s="3"/>
    </row>
    <row r="14" spans="1:13" s="16" customFormat="1" ht="12.75" customHeight="1">
      <c r="A14" s="87" t="s">
        <v>10</v>
      </c>
      <c r="B14" s="8" t="s">
        <v>69</v>
      </c>
      <c r="C14" s="9"/>
      <c r="D14" s="90" t="s">
        <v>144</v>
      </c>
      <c r="E14" s="91"/>
      <c r="F14" s="11" t="s">
        <v>145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90</v>
      </c>
      <c r="C15" s="15"/>
      <c r="D15" s="15"/>
      <c r="E15" s="18"/>
      <c r="F15" s="17" t="s">
        <v>61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71</v>
      </c>
      <c r="C16" s="23"/>
      <c r="D16" s="23"/>
      <c r="E16" s="24"/>
      <c r="F16" s="22" t="s">
        <v>142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4">
        <v>238972</v>
      </c>
      <c r="C19" s="4"/>
      <c r="D19" s="4"/>
      <c r="E19" s="4"/>
      <c r="F19" s="4">
        <v>125318</v>
      </c>
      <c r="G19" s="4"/>
      <c r="H19" s="4"/>
      <c r="I19" s="5"/>
      <c r="J19" s="71">
        <v>36.3</v>
      </c>
      <c r="K19" s="49">
        <v>6.6</v>
      </c>
      <c r="L19" s="4"/>
    </row>
    <row r="20" spans="1:12" ht="12.75">
      <c r="A20" s="34" t="s">
        <v>26</v>
      </c>
      <c r="B20" s="4">
        <v>238972</v>
      </c>
      <c r="C20" s="36">
        <f>B20-B19</f>
        <v>0</v>
      </c>
      <c r="D20" s="36">
        <f>C20*18</f>
        <v>0</v>
      </c>
      <c r="E20" s="5"/>
      <c r="F20" s="4">
        <v>125318</v>
      </c>
      <c r="G20" s="36">
        <f>F20-F19</f>
        <v>0</v>
      </c>
      <c r="H20" s="36">
        <f>G20*18</f>
        <v>0</v>
      </c>
      <c r="I20" s="71">
        <v>0</v>
      </c>
      <c r="J20" s="71">
        <v>36.3</v>
      </c>
      <c r="K20" s="49">
        <v>6.6</v>
      </c>
      <c r="L20" s="5"/>
    </row>
    <row r="21" spans="1:12" ht="12.75">
      <c r="A21" s="34" t="s">
        <v>27</v>
      </c>
      <c r="B21" s="4">
        <v>238972</v>
      </c>
      <c r="C21" s="36">
        <f>B21-B20</f>
        <v>0</v>
      </c>
      <c r="D21" s="36">
        <f aca="true" t="shared" si="0" ref="D21:D43">C21*18</f>
        <v>0</v>
      </c>
      <c r="E21" s="5"/>
      <c r="F21" s="4">
        <v>125318</v>
      </c>
      <c r="G21" s="36">
        <f>F21-F20</f>
        <v>0</v>
      </c>
      <c r="H21" s="36">
        <f aca="true" t="shared" si="1" ref="H21:H43">G21*18</f>
        <v>0</v>
      </c>
      <c r="I21" s="71">
        <v>0</v>
      </c>
      <c r="J21" s="71">
        <v>36.3</v>
      </c>
      <c r="K21" s="49">
        <v>6.6</v>
      </c>
      <c r="L21" s="5"/>
    </row>
    <row r="22" spans="1:12" ht="12.75">
      <c r="A22" s="34" t="s">
        <v>28</v>
      </c>
      <c r="B22" s="4">
        <v>238972</v>
      </c>
      <c r="C22" s="36">
        <f>B22-B21</f>
        <v>0</v>
      </c>
      <c r="D22" s="36">
        <f t="shared" si="0"/>
        <v>0</v>
      </c>
      <c r="E22" s="5"/>
      <c r="F22" s="4">
        <v>125318</v>
      </c>
      <c r="G22" s="36">
        <f aca="true" t="shared" si="2" ref="G22:G43">F22-F21</f>
        <v>0</v>
      </c>
      <c r="H22" s="36">
        <f t="shared" si="1"/>
        <v>0</v>
      </c>
      <c r="I22" s="71">
        <v>0</v>
      </c>
      <c r="J22" s="71">
        <v>36.3</v>
      </c>
      <c r="K22" s="49">
        <v>6.6</v>
      </c>
      <c r="L22" s="5"/>
    </row>
    <row r="23" spans="1:12" ht="12.75">
      <c r="A23" s="34" t="s">
        <v>29</v>
      </c>
      <c r="B23" s="4">
        <v>238972</v>
      </c>
      <c r="C23" s="36">
        <f>B23-B22</f>
        <v>0</v>
      </c>
      <c r="D23" s="36">
        <f t="shared" si="0"/>
        <v>0</v>
      </c>
      <c r="E23" s="5"/>
      <c r="F23" s="4">
        <v>125318</v>
      </c>
      <c r="G23" s="36">
        <f t="shared" si="2"/>
        <v>0</v>
      </c>
      <c r="H23" s="36">
        <f t="shared" si="1"/>
        <v>0</v>
      </c>
      <c r="I23" s="71">
        <v>0</v>
      </c>
      <c r="J23" s="71">
        <v>36.3</v>
      </c>
      <c r="K23" s="49">
        <v>6.6</v>
      </c>
      <c r="L23" s="5"/>
    </row>
    <row r="24" spans="1:12" ht="12.75">
      <c r="A24" s="34" t="s">
        <v>30</v>
      </c>
      <c r="B24" s="4">
        <v>238972</v>
      </c>
      <c r="C24" s="36">
        <f aca="true" t="shared" si="3" ref="C24:C43">B24-B23</f>
        <v>0</v>
      </c>
      <c r="D24" s="36">
        <f t="shared" si="0"/>
        <v>0</v>
      </c>
      <c r="E24" s="5"/>
      <c r="F24" s="4">
        <v>125318</v>
      </c>
      <c r="G24" s="36">
        <f t="shared" si="2"/>
        <v>0</v>
      </c>
      <c r="H24" s="36">
        <f t="shared" si="1"/>
        <v>0</v>
      </c>
      <c r="I24" s="71">
        <v>0</v>
      </c>
      <c r="J24" s="71">
        <v>36.3</v>
      </c>
      <c r="K24" s="49">
        <v>6.6</v>
      </c>
      <c r="L24" s="5"/>
    </row>
    <row r="25" spans="1:12" ht="12.75">
      <c r="A25" s="34" t="s">
        <v>31</v>
      </c>
      <c r="B25" s="4">
        <v>238972</v>
      </c>
      <c r="C25" s="36">
        <f t="shared" si="3"/>
        <v>0</v>
      </c>
      <c r="D25" s="36">
        <f t="shared" si="0"/>
        <v>0</v>
      </c>
      <c r="E25" s="5"/>
      <c r="F25" s="4">
        <v>125318</v>
      </c>
      <c r="G25" s="36">
        <f t="shared" si="2"/>
        <v>0</v>
      </c>
      <c r="H25" s="36">
        <f t="shared" si="1"/>
        <v>0</v>
      </c>
      <c r="I25" s="71">
        <v>0</v>
      </c>
      <c r="J25" s="71">
        <v>36.3</v>
      </c>
      <c r="K25" s="49">
        <v>6.6</v>
      </c>
      <c r="L25" s="5"/>
    </row>
    <row r="26" spans="1:12" ht="12.75">
      <c r="A26" s="34" t="s">
        <v>32</v>
      </c>
      <c r="B26" s="4">
        <v>238972</v>
      </c>
      <c r="C26" s="36">
        <f t="shared" si="3"/>
        <v>0</v>
      </c>
      <c r="D26" s="36">
        <f t="shared" si="0"/>
        <v>0</v>
      </c>
      <c r="E26" s="5"/>
      <c r="F26" s="4">
        <v>125318</v>
      </c>
      <c r="G26" s="36">
        <f t="shared" si="2"/>
        <v>0</v>
      </c>
      <c r="H26" s="36">
        <f t="shared" si="1"/>
        <v>0</v>
      </c>
      <c r="I26" s="71">
        <v>0</v>
      </c>
      <c r="J26" s="71" t="s">
        <v>218</v>
      </c>
      <c r="K26" s="49">
        <v>6.5</v>
      </c>
      <c r="L26" s="5"/>
    </row>
    <row r="27" spans="1:12" ht="12.75">
      <c r="A27" s="34" t="s">
        <v>33</v>
      </c>
      <c r="B27" s="4">
        <v>238972</v>
      </c>
      <c r="C27" s="36">
        <f t="shared" si="3"/>
        <v>0</v>
      </c>
      <c r="D27" s="36">
        <f t="shared" si="0"/>
        <v>0</v>
      </c>
      <c r="E27" s="5"/>
      <c r="F27" s="4">
        <v>125318</v>
      </c>
      <c r="G27" s="36">
        <f t="shared" si="2"/>
        <v>0</v>
      </c>
      <c r="H27" s="36">
        <f t="shared" si="1"/>
        <v>0</v>
      </c>
      <c r="I27" s="71">
        <v>0</v>
      </c>
      <c r="J27" s="71" t="s">
        <v>210</v>
      </c>
      <c r="K27" s="49">
        <v>6.5</v>
      </c>
      <c r="L27" s="5"/>
    </row>
    <row r="28" spans="1:12" ht="12.75">
      <c r="A28" s="34" t="s">
        <v>34</v>
      </c>
      <c r="B28" s="4">
        <v>238972</v>
      </c>
      <c r="C28" s="36">
        <f t="shared" si="3"/>
        <v>0</v>
      </c>
      <c r="D28" s="36">
        <f t="shared" si="0"/>
        <v>0</v>
      </c>
      <c r="E28" s="5"/>
      <c r="F28" s="4">
        <v>125318</v>
      </c>
      <c r="G28" s="36">
        <f t="shared" si="2"/>
        <v>0</v>
      </c>
      <c r="H28" s="36">
        <f t="shared" si="1"/>
        <v>0</v>
      </c>
      <c r="I28" s="71">
        <v>0</v>
      </c>
      <c r="J28" s="71" t="s">
        <v>209</v>
      </c>
      <c r="K28" s="49">
        <v>6.5</v>
      </c>
      <c r="L28" s="5"/>
    </row>
    <row r="29" spans="1:12" ht="12.75">
      <c r="A29" s="34" t="s">
        <v>35</v>
      </c>
      <c r="B29" s="4">
        <v>238972</v>
      </c>
      <c r="C29" s="36">
        <f t="shared" si="3"/>
        <v>0</v>
      </c>
      <c r="D29" s="36">
        <f t="shared" si="0"/>
        <v>0</v>
      </c>
      <c r="E29" s="5"/>
      <c r="F29" s="4">
        <v>125318</v>
      </c>
      <c r="G29" s="36">
        <f t="shared" si="2"/>
        <v>0</v>
      </c>
      <c r="H29" s="36">
        <f t="shared" si="1"/>
        <v>0</v>
      </c>
      <c r="I29" s="71">
        <v>0</v>
      </c>
      <c r="J29" s="71" t="s">
        <v>209</v>
      </c>
      <c r="K29" s="49">
        <v>6.5</v>
      </c>
      <c r="L29" s="5"/>
    </row>
    <row r="30" spans="1:12" ht="12.75">
      <c r="A30" s="34" t="s">
        <v>36</v>
      </c>
      <c r="B30" s="4">
        <v>238972</v>
      </c>
      <c r="C30" s="36">
        <f t="shared" si="3"/>
        <v>0</v>
      </c>
      <c r="D30" s="36">
        <f t="shared" si="0"/>
        <v>0</v>
      </c>
      <c r="E30" s="5"/>
      <c r="F30" s="4">
        <v>125318</v>
      </c>
      <c r="G30" s="36">
        <f t="shared" si="2"/>
        <v>0</v>
      </c>
      <c r="H30" s="36">
        <f t="shared" si="1"/>
        <v>0</v>
      </c>
      <c r="I30" s="71">
        <v>0</v>
      </c>
      <c r="J30" s="71" t="s">
        <v>209</v>
      </c>
      <c r="K30" s="49">
        <v>6.5</v>
      </c>
      <c r="L30" s="5"/>
    </row>
    <row r="31" spans="1:12" ht="12.75">
      <c r="A31" s="34" t="s">
        <v>37</v>
      </c>
      <c r="B31" s="4">
        <v>238972</v>
      </c>
      <c r="C31" s="36">
        <f t="shared" si="3"/>
        <v>0</v>
      </c>
      <c r="D31" s="36">
        <f t="shared" si="0"/>
        <v>0</v>
      </c>
      <c r="E31" s="5"/>
      <c r="F31" s="4">
        <v>125318</v>
      </c>
      <c r="G31" s="36">
        <f t="shared" si="2"/>
        <v>0</v>
      </c>
      <c r="H31" s="36">
        <f t="shared" si="1"/>
        <v>0</v>
      </c>
      <c r="I31" s="71">
        <v>0</v>
      </c>
      <c r="J31" s="71">
        <v>35.8</v>
      </c>
      <c r="K31" s="49">
        <v>6.5</v>
      </c>
      <c r="L31" s="5"/>
    </row>
    <row r="32" spans="1:12" ht="12.75">
      <c r="A32" s="34" t="s">
        <v>38</v>
      </c>
      <c r="B32" s="4">
        <v>238972</v>
      </c>
      <c r="C32" s="36">
        <f t="shared" si="3"/>
        <v>0</v>
      </c>
      <c r="D32" s="36">
        <f t="shared" si="0"/>
        <v>0</v>
      </c>
      <c r="E32" s="5"/>
      <c r="F32" s="4">
        <v>125318</v>
      </c>
      <c r="G32" s="36">
        <f t="shared" si="2"/>
        <v>0</v>
      </c>
      <c r="H32" s="36">
        <f t="shared" si="1"/>
        <v>0</v>
      </c>
      <c r="I32" s="71">
        <v>0</v>
      </c>
      <c r="J32" s="71" t="s">
        <v>209</v>
      </c>
      <c r="K32" s="49">
        <v>6.5</v>
      </c>
      <c r="L32" s="5"/>
    </row>
    <row r="33" spans="1:12" ht="12.75">
      <c r="A33" s="34" t="s">
        <v>39</v>
      </c>
      <c r="B33" s="4">
        <v>238972</v>
      </c>
      <c r="C33" s="36">
        <f t="shared" si="3"/>
        <v>0</v>
      </c>
      <c r="D33" s="36">
        <f t="shared" si="0"/>
        <v>0</v>
      </c>
      <c r="E33" s="5"/>
      <c r="F33" s="4">
        <v>125318</v>
      </c>
      <c r="G33" s="36">
        <f t="shared" si="2"/>
        <v>0</v>
      </c>
      <c r="H33" s="36">
        <f t="shared" si="1"/>
        <v>0</v>
      </c>
      <c r="I33" s="71">
        <v>0</v>
      </c>
      <c r="J33" s="71">
        <v>35.5</v>
      </c>
      <c r="K33" s="49">
        <v>6.5</v>
      </c>
      <c r="L33" s="5"/>
    </row>
    <row r="34" spans="1:12" ht="12.75">
      <c r="A34" s="34" t="s">
        <v>40</v>
      </c>
      <c r="B34" s="4">
        <v>238972</v>
      </c>
      <c r="C34" s="36">
        <f t="shared" si="3"/>
        <v>0</v>
      </c>
      <c r="D34" s="36">
        <f t="shared" si="0"/>
        <v>0</v>
      </c>
      <c r="E34" s="5"/>
      <c r="F34" s="4">
        <v>125318</v>
      </c>
      <c r="G34" s="36">
        <f t="shared" si="2"/>
        <v>0</v>
      </c>
      <c r="H34" s="36">
        <f t="shared" si="1"/>
        <v>0</v>
      </c>
      <c r="I34" s="71">
        <v>0</v>
      </c>
      <c r="J34" s="71">
        <v>35</v>
      </c>
      <c r="K34" s="49">
        <v>6.4</v>
      </c>
      <c r="L34" s="5"/>
    </row>
    <row r="35" spans="1:12" ht="12.75">
      <c r="A35" s="34" t="s">
        <v>41</v>
      </c>
      <c r="B35" s="4">
        <v>238972</v>
      </c>
      <c r="C35" s="36">
        <f t="shared" si="3"/>
        <v>0</v>
      </c>
      <c r="D35" s="36">
        <f t="shared" si="0"/>
        <v>0</v>
      </c>
      <c r="E35" s="5"/>
      <c r="F35" s="4">
        <v>125318</v>
      </c>
      <c r="G35" s="36">
        <f t="shared" si="2"/>
        <v>0</v>
      </c>
      <c r="H35" s="36">
        <f t="shared" si="1"/>
        <v>0</v>
      </c>
      <c r="I35" s="71">
        <v>0</v>
      </c>
      <c r="J35" s="71">
        <v>35.8</v>
      </c>
      <c r="K35" s="49">
        <v>6.5</v>
      </c>
      <c r="L35" s="5"/>
    </row>
    <row r="36" spans="1:12" ht="12.75">
      <c r="A36" s="34" t="s">
        <v>42</v>
      </c>
      <c r="B36" s="4">
        <v>238972</v>
      </c>
      <c r="C36" s="36">
        <f t="shared" si="3"/>
        <v>0</v>
      </c>
      <c r="D36" s="36">
        <f t="shared" si="0"/>
        <v>0</v>
      </c>
      <c r="E36" s="5"/>
      <c r="F36" s="4">
        <v>125318</v>
      </c>
      <c r="G36" s="36">
        <f t="shared" si="2"/>
        <v>0</v>
      </c>
      <c r="H36" s="36">
        <f t="shared" si="1"/>
        <v>0</v>
      </c>
      <c r="I36" s="71">
        <v>0</v>
      </c>
      <c r="J36" s="71">
        <v>35.8</v>
      </c>
      <c r="K36" s="49">
        <v>6.5</v>
      </c>
      <c r="L36" s="5"/>
    </row>
    <row r="37" spans="1:12" ht="12.75">
      <c r="A37" s="34" t="s">
        <v>43</v>
      </c>
      <c r="B37" s="4">
        <v>238972</v>
      </c>
      <c r="C37" s="36">
        <f t="shared" si="3"/>
        <v>0</v>
      </c>
      <c r="D37" s="36">
        <f t="shared" si="0"/>
        <v>0</v>
      </c>
      <c r="E37" s="5"/>
      <c r="F37" s="4">
        <v>125318</v>
      </c>
      <c r="G37" s="36">
        <f t="shared" si="2"/>
        <v>0</v>
      </c>
      <c r="H37" s="36">
        <f t="shared" si="1"/>
        <v>0</v>
      </c>
      <c r="I37" s="71">
        <v>0</v>
      </c>
      <c r="J37" s="71" t="s">
        <v>209</v>
      </c>
      <c r="K37" s="49">
        <v>6.5</v>
      </c>
      <c r="L37" s="5"/>
    </row>
    <row r="38" spans="1:12" ht="12.75">
      <c r="A38" s="34" t="s">
        <v>44</v>
      </c>
      <c r="B38" s="4">
        <v>238972</v>
      </c>
      <c r="C38" s="36">
        <f t="shared" si="3"/>
        <v>0</v>
      </c>
      <c r="D38" s="36">
        <f t="shared" si="0"/>
        <v>0</v>
      </c>
      <c r="E38" s="5"/>
      <c r="F38" s="4">
        <v>125318</v>
      </c>
      <c r="G38" s="36">
        <f t="shared" si="2"/>
        <v>0</v>
      </c>
      <c r="H38" s="36">
        <f t="shared" si="1"/>
        <v>0</v>
      </c>
      <c r="I38" s="71">
        <v>0</v>
      </c>
      <c r="J38" s="71">
        <v>35.8</v>
      </c>
      <c r="K38" s="49">
        <v>6.5</v>
      </c>
      <c r="L38" s="5"/>
    </row>
    <row r="39" spans="1:12" ht="12.75">
      <c r="A39" s="34" t="s">
        <v>45</v>
      </c>
      <c r="B39" s="4">
        <v>238972</v>
      </c>
      <c r="C39" s="36">
        <f t="shared" si="3"/>
        <v>0</v>
      </c>
      <c r="D39" s="36">
        <f t="shared" si="0"/>
        <v>0</v>
      </c>
      <c r="E39" s="5"/>
      <c r="F39" s="4">
        <v>125318</v>
      </c>
      <c r="G39" s="36">
        <f t="shared" si="2"/>
        <v>0</v>
      </c>
      <c r="H39" s="36">
        <f t="shared" si="1"/>
        <v>0</v>
      </c>
      <c r="I39" s="71">
        <v>0</v>
      </c>
      <c r="J39" s="71" t="s">
        <v>210</v>
      </c>
      <c r="K39" s="49">
        <v>6.5</v>
      </c>
      <c r="L39" s="5"/>
    </row>
    <row r="40" spans="1:12" ht="12.75">
      <c r="A40" s="34" t="s">
        <v>46</v>
      </c>
      <c r="B40" s="4">
        <v>238972</v>
      </c>
      <c r="C40" s="36">
        <f t="shared" si="3"/>
        <v>0</v>
      </c>
      <c r="D40" s="36">
        <f t="shared" si="0"/>
        <v>0</v>
      </c>
      <c r="E40" s="5"/>
      <c r="F40" s="4">
        <v>125318</v>
      </c>
      <c r="G40" s="36">
        <f t="shared" si="2"/>
        <v>0</v>
      </c>
      <c r="H40" s="36">
        <f t="shared" si="1"/>
        <v>0</v>
      </c>
      <c r="I40" s="71">
        <v>0</v>
      </c>
      <c r="J40" s="71" t="s">
        <v>210</v>
      </c>
      <c r="K40" s="49">
        <v>6.5</v>
      </c>
      <c r="L40" s="5"/>
    </row>
    <row r="41" spans="1:12" ht="12.75">
      <c r="A41" s="34" t="s">
        <v>47</v>
      </c>
      <c r="B41" s="4">
        <v>238972</v>
      </c>
      <c r="C41" s="36">
        <f t="shared" si="3"/>
        <v>0</v>
      </c>
      <c r="D41" s="36">
        <f t="shared" si="0"/>
        <v>0</v>
      </c>
      <c r="E41" s="5"/>
      <c r="F41" s="4">
        <v>125318</v>
      </c>
      <c r="G41" s="36">
        <f t="shared" si="2"/>
        <v>0</v>
      </c>
      <c r="H41" s="36">
        <f t="shared" si="1"/>
        <v>0</v>
      </c>
      <c r="I41" s="71">
        <v>0</v>
      </c>
      <c r="J41" s="71" t="s">
        <v>210</v>
      </c>
      <c r="K41" s="49">
        <v>6.5</v>
      </c>
      <c r="L41" s="5"/>
    </row>
    <row r="42" spans="1:12" ht="12.75">
      <c r="A42" s="34" t="s">
        <v>48</v>
      </c>
      <c r="B42" s="4">
        <v>238972</v>
      </c>
      <c r="C42" s="36">
        <f t="shared" si="3"/>
        <v>0</v>
      </c>
      <c r="D42" s="36">
        <f t="shared" si="0"/>
        <v>0</v>
      </c>
      <c r="E42" s="5"/>
      <c r="F42" s="4">
        <v>125318</v>
      </c>
      <c r="G42" s="36">
        <f t="shared" si="2"/>
        <v>0</v>
      </c>
      <c r="H42" s="36">
        <f t="shared" si="1"/>
        <v>0</v>
      </c>
      <c r="I42" s="71">
        <v>0</v>
      </c>
      <c r="J42" s="71">
        <v>36</v>
      </c>
      <c r="K42" s="49">
        <v>6.6</v>
      </c>
      <c r="L42" s="5"/>
    </row>
    <row r="43" spans="1:12" ht="12.75">
      <c r="A43" s="4" t="s">
        <v>49</v>
      </c>
      <c r="B43" s="4">
        <v>238972</v>
      </c>
      <c r="C43" s="36">
        <f t="shared" si="3"/>
        <v>0</v>
      </c>
      <c r="D43" s="36">
        <f t="shared" si="0"/>
        <v>0</v>
      </c>
      <c r="E43" s="5"/>
      <c r="F43" s="4">
        <v>125318</v>
      </c>
      <c r="G43" s="36">
        <f t="shared" si="2"/>
        <v>0</v>
      </c>
      <c r="H43" s="36">
        <f t="shared" si="1"/>
        <v>0</v>
      </c>
      <c r="I43" s="71">
        <v>0</v>
      </c>
      <c r="J43" s="71">
        <v>36</v>
      </c>
      <c r="K43" s="49">
        <v>6.6</v>
      </c>
      <c r="L43" s="5"/>
    </row>
    <row r="44" spans="1:12" ht="12.75">
      <c r="A44" s="16" t="s">
        <v>50</v>
      </c>
      <c r="D44" s="5">
        <f>SUM(D20:D43)</f>
        <v>0</v>
      </c>
      <c r="E44" s="5"/>
      <c r="F44" s="5"/>
      <c r="G44" s="5"/>
      <c r="H44" s="5">
        <f>SUM(H20:H43)</f>
        <v>0</v>
      </c>
      <c r="I44" s="5"/>
      <c r="J44" s="5"/>
      <c r="K44" s="5"/>
      <c r="L44" s="5"/>
    </row>
    <row r="45" spans="1:12" ht="12.75">
      <c r="A45" s="16" t="s">
        <v>51</v>
      </c>
      <c r="D45" s="5">
        <f>(B43-B19)*18</f>
        <v>0</v>
      </c>
      <c r="E45" s="5"/>
      <c r="F45" s="5"/>
      <c r="G45" s="5"/>
      <c r="H45" s="5">
        <f>(F43-F19)*18</f>
        <v>0</v>
      </c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208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215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3" ht="12.75">
      <c r="A56" s="1" t="s">
        <v>216</v>
      </c>
      <c r="B56" s="1"/>
      <c r="C56" s="1"/>
    </row>
    <row r="57" spans="1:3" ht="12.75">
      <c r="A57" s="35"/>
      <c r="B57" s="35" t="s">
        <v>54</v>
      </c>
      <c r="C57" s="35"/>
    </row>
  </sheetData>
  <sheetProtection/>
  <mergeCells count="7">
    <mergeCell ref="A1:E1"/>
    <mergeCell ref="A3:E3"/>
    <mergeCell ref="I3:L3"/>
    <mergeCell ref="A14:A17"/>
    <mergeCell ref="L14:L17"/>
    <mergeCell ref="I5:L5"/>
    <mergeCell ref="D14:E14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26">
      <selection activeCell="A50" sqref="A50:L57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202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204</v>
      </c>
      <c r="J3" s="85"/>
      <c r="K3" s="85"/>
      <c r="L3" s="89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146</v>
      </c>
      <c r="J5" s="85"/>
      <c r="K5" s="85"/>
      <c r="L5" s="89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'ф 147 ТРС'!A11</f>
        <v>      нагрузок и тангенса "фи" за 21 декабря 2016  год трансформаторного</v>
      </c>
      <c r="M11" s="3"/>
    </row>
    <row r="12" spans="3:13" ht="12.75" customHeight="1">
      <c r="C12" s="6" t="s">
        <v>147</v>
      </c>
      <c r="M12" s="3"/>
    </row>
    <row r="13" ht="12.75">
      <c r="M13" s="3"/>
    </row>
    <row r="14" spans="1:13" s="16" customFormat="1" ht="12.75" customHeight="1">
      <c r="A14" s="87" t="s">
        <v>10</v>
      </c>
      <c r="B14" s="8" t="s">
        <v>69</v>
      </c>
      <c r="C14" s="9"/>
      <c r="D14" s="90" t="s">
        <v>148</v>
      </c>
      <c r="E14" s="91"/>
      <c r="F14" s="11" t="s">
        <v>149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90</v>
      </c>
      <c r="C15" s="15"/>
      <c r="D15" s="15"/>
      <c r="E15" s="18"/>
      <c r="F15" s="17" t="s">
        <v>61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150</v>
      </c>
      <c r="C16" s="23"/>
      <c r="D16" s="23"/>
      <c r="E16" s="24"/>
      <c r="F16" s="22" t="s">
        <v>142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4">
        <v>20248</v>
      </c>
      <c r="C19" s="4"/>
      <c r="D19" s="4"/>
      <c r="E19" s="4"/>
      <c r="F19" s="4">
        <v>5875</v>
      </c>
      <c r="G19" s="4"/>
      <c r="H19" s="4"/>
      <c r="I19" s="5"/>
      <c r="J19" s="71">
        <v>36.3</v>
      </c>
      <c r="K19" s="49">
        <v>6.6</v>
      </c>
      <c r="L19" s="4"/>
    </row>
    <row r="20" spans="1:12" ht="12.75">
      <c r="A20" s="34" t="s">
        <v>26</v>
      </c>
      <c r="B20" s="4">
        <v>20252</v>
      </c>
      <c r="C20" s="36">
        <f>B20-B19</f>
        <v>4</v>
      </c>
      <c r="D20" s="36">
        <f>C20*18</f>
        <v>72</v>
      </c>
      <c r="E20" s="5"/>
      <c r="F20" s="4">
        <v>5877</v>
      </c>
      <c r="G20" s="36">
        <f>F20-F19</f>
        <v>2</v>
      </c>
      <c r="H20" s="36">
        <f>G20*18</f>
        <v>36</v>
      </c>
      <c r="I20" s="80">
        <f>H20/D20</f>
        <v>0.5</v>
      </c>
      <c r="J20" s="71">
        <v>36.3</v>
      </c>
      <c r="K20" s="49">
        <v>6.6</v>
      </c>
      <c r="L20" s="5"/>
    </row>
    <row r="21" spans="1:12" ht="12.75">
      <c r="A21" s="34" t="s">
        <v>27</v>
      </c>
      <c r="B21" s="4">
        <v>20255</v>
      </c>
      <c r="C21" s="36">
        <f>B21-B20</f>
        <v>3</v>
      </c>
      <c r="D21" s="36">
        <f aca="true" t="shared" si="0" ref="D21:D42">C21*18</f>
        <v>54</v>
      </c>
      <c r="E21" s="5"/>
      <c r="F21" s="4">
        <v>5878</v>
      </c>
      <c r="G21" s="36">
        <f>F21-F20</f>
        <v>1</v>
      </c>
      <c r="H21" s="36">
        <f aca="true" t="shared" si="1" ref="H21:H43">G21*18</f>
        <v>18</v>
      </c>
      <c r="I21" s="80">
        <f aca="true" t="shared" si="2" ref="I21:I43">H21/D21</f>
        <v>0.3333333333333333</v>
      </c>
      <c r="J21" s="71">
        <v>36.3</v>
      </c>
      <c r="K21" s="49">
        <v>6.6</v>
      </c>
      <c r="L21" s="5"/>
    </row>
    <row r="22" spans="1:12" ht="12.75">
      <c r="A22" s="34" t="s">
        <v>28</v>
      </c>
      <c r="B22" s="4">
        <v>20259</v>
      </c>
      <c r="C22" s="36">
        <f>B22-B21</f>
        <v>4</v>
      </c>
      <c r="D22" s="36">
        <f t="shared" si="0"/>
        <v>72</v>
      </c>
      <c r="E22" s="5"/>
      <c r="F22" s="4">
        <v>5880</v>
      </c>
      <c r="G22" s="36">
        <f aca="true" t="shared" si="3" ref="G22:G43">F22-F21</f>
        <v>2</v>
      </c>
      <c r="H22" s="36">
        <f t="shared" si="1"/>
        <v>36</v>
      </c>
      <c r="I22" s="80">
        <f t="shared" si="2"/>
        <v>0.5</v>
      </c>
      <c r="J22" s="71">
        <v>36.3</v>
      </c>
      <c r="K22" s="49">
        <v>6.6</v>
      </c>
      <c r="L22" s="5"/>
    </row>
    <row r="23" spans="1:12" ht="12.75">
      <c r="A23" s="34" t="s">
        <v>29</v>
      </c>
      <c r="B23" s="4">
        <v>20263</v>
      </c>
      <c r="C23" s="36">
        <f>B23-B22</f>
        <v>4</v>
      </c>
      <c r="D23" s="36">
        <f t="shared" si="0"/>
        <v>72</v>
      </c>
      <c r="E23" s="5"/>
      <c r="F23" s="4">
        <v>5881</v>
      </c>
      <c r="G23" s="36">
        <f t="shared" si="3"/>
        <v>1</v>
      </c>
      <c r="H23" s="36">
        <f t="shared" si="1"/>
        <v>18</v>
      </c>
      <c r="I23" s="80">
        <f t="shared" si="2"/>
        <v>0.25</v>
      </c>
      <c r="J23" s="71">
        <v>36.3</v>
      </c>
      <c r="K23" s="49">
        <v>6.6</v>
      </c>
      <c r="L23" s="5"/>
    </row>
    <row r="24" spans="1:12" ht="12.75">
      <c r="A24" s="34" t="s">
        <v>30</v>
      </c>
      <c r="B24" s="4">
        <v>20267</v>
      </c>
      <c r="C24" s="36">
        <f aca="true" t="shared" si="4" ref="C24:C43">B24-B23</f>
        <v>4</v>
      </c>
      <c r="D24" s="36">
        <f t="shared" si="0"/>
        <v>72</v>
      </c>
      <c r="E24" s="5"/>
      <c r="F24" s="4">
        <v>5883</v>
      </c>
      <c r="G24" s="36">
        <f t="shared" si="3"/>
        <v>2</v>
      </c>
      <c r="H24" s="36">
        <f t="shared" si="1"/>
        <v>36</v>
      </c>
      <c r="I24" s="80">
        <f t="shared" si="2"/>
        <v>0.5</v>
      </c>
      <c r="J24" s="71">
        <v>36.3</v>
      </c>
      <c r="K24" s="49">
        <v>6.6</v>
      </c>
      <c r="L24" s="5"/>
    </row>
    <row r="25" spans="1:12" ht="12.75">
      <c r="A25" s="34" t="s">
        <v>31</v>
      </c>
      <c r="B25" s="4">
        <v>20271</v>
      </c>
      <c r="C25" s="36">
        <f t="shared" si="4"/>
        <v>4</v>
      </c>
      <c r="D25" s="36">
        <f t="shared" si="0"/>
        <v>72</v>
      </c>
      <c r="E25" s="5"/>
      <c r="F25" s="4">
        <v>5885</v>
      </c>
      <c r="G25" s="36">
        <f t="shared" si="3"/>
        <v>2</v>
      </c>
      <c r="H25" s="36">
        <f t="shared" si="1"/>
        <v>36</v>
      </c>
      <c r="I25" s="80">
        <f t="shared" si="2"/>
        <v>0.5</v>
      </c>
      <c r="J25" s="71">
        <v>36.3</v>
      </c>
      <c r="K25" s="49">
        <v>6.6</v>
      </c>
      <c r="L25" s="5"/>
    </row>
    <row r="26" spans="1:12" ht="12.75">
      <c r="A26" s="34" t="s">
        <v>32</v>
      </c>
      <c r="B26" s="4">
        <v>20275</v>
      </c>
      <c r="C26" s="36">
        <f t="shared" si="4"/>
        <v>4</v>
      </c>
      <c r="D26" s="36">
        <f t="shared" si="0"/>
        <v>72</v>
      </c>
      <c r="E26" s="5"/>
      <c r="F26" s="4">
        <v>5886</v>
      </c>
      <c r="G26" s="36">
        <f t="shared" si="3"/>
        <v>1</v>
      </c>
      <c r="H26" s="36">
        <f t="shared" si="1"/>
        <v>18</v>
      </c>
      <c r="I26" s="80">
        <f t="shared" si="2"/>
        <v>0.25</v>
      </c>
      <c r="J26" s="71">
        <v>36.1</v>
      </c>
      <c r="K26" s="49">
        <v>6.6</v>
      </c>
      <c r="L26" s="5"/>
    </row>
    <row r="27" spans="1:12" ht="12.75">
      <c r="A27" s="34" t="s">
        <v>33</v>
      </c>
      <c r="B27" s="4">
        <v>20281</v>
      </c>
      <c r="C27" s="36">
        <f t="shared" si="4"/>
        <v>6</v>
      </c>
      <c r="D27" s="36">
        <f t="shared" si="0"/>
        <v>108</v>
      </c>
      <c r="E27" s="5"/>
      <c r="F27" s="4">
        <v>5888</v>
      </c>
      <c r="G27" s="36">
        <f t="shared" si="3"/>
        <v>2</v>
      </c>
      <c r="H27" s="36">
        <f t="shared" si="1"/>
        <v>36</v>
      </c>
      <c r="I27" s="80">
        <f t="shared" si="2"/>
        <v>0.3333333333333333</v>
      </c>
      <c r="J27" s="71" t="s">
        <v>210</v>
      </c>
      <c r="K27" s="49">
        <v>6.5</v>
      </c>
      <c r="L27" s="5"/>
    </row>
    <row r="28" spans="1:12" ht="12.75">
      <c r="A28" s="34" t="s">
        <v>34</v>
      </c>
      <c r="B28" s="4">
        <v>20287</v>
      </c>
      <c r="C28" s="36">
        <f t="shared" si="4"/>
        <v>6</v>
      </c>
      <c r="D28" s="36">
        <f t="shared" si="0"/>
        <v>108</v>
      </c>
      <c r="E28" s="5"/>
      <c r="F28" s="4">
        <v>5889</v>
      </c>
      <c r="G28" s="36">
        <f t="shared" si="3"/>
        <v>1</v>
      </c>
      <c r="H28" s="36">
        <f t="shared" si="1"/>
        <v>18</v>
      </c>
      <c r="I28" s="80">
        <f t="shared" si="2"/>
        <v>0.16666666666666666</v>
      </c>
      <c r="J28" s="71" t="s">
        <v>209</v>
      </c>
      <c r="K28" s="49">
        <v>6.5</v>
      </c>
      <c r="L28" s="5"/>
    </row>
    <row r="29" spans="1:12" ht="12.75">
      <c r="A29" s="34" t="s">
        <v>35</v>
      </c>
      <c r="B29" s="4">
        <v>20292</v>
      </c>
      <c r="C29" s="36">
        <f t="shared" si="4"/>
        <v>5</v>
      </c>
      <c r="D29" s="36">
        <f t="shared" si="0"/>
        <v>90</v>
      </c>
      <c r="E29" s="5"/>
      <c r="F29" s="4">
        <v>5891</v>
      </c>
      <c r="G29" s="36">
        <f t="shared" si="3"/>
        <v>2</v>
      </c>
      <c r="H29" s="36">
        <f t="shared" si="1"/>
        <v>36</v>
      </c>
      <c r="I29" s="80">
        <f t="shared" si="2"/>
        <v>0.4</v>
      </c>
      <c r="J29" s="71" t="s">
        <v>209</v>
      </c>
      <c r="K29" s="49">
        <v>6.5</v>
      </c>
      <c r="L29" s="5"/>
    </row>
    <row r="30" spans="1:12" ht="12.75">
      <c r="A30" s="34" t="s">
        <v>36</v>
      </c>
      <c r="B30" s="4">
        <v>20298</v>
      </c>
      <c r="C30" s="36">
        <f t="shared" si="4"/>
        <v>6</v>
      </c>
      <c r="D30" s="36">
        <f t="shared" si="0"/>
        <v>108</v>
      </c>
      <c r="E30" s="5"/>
      <c r="F30" s="4">
        <v>5892</v>
      </c>
      <c r="G30" s="36">
        <f t="shared" si="3"/>
        <v>1</v>
      </c>
      <c r="H30" s="36">
        <f t="shared" si="1"/>
        <v>18</v>
      </c>
      <c r="I30" s="80">
        <f t="shared" si="2"/>
        <v>0.16666666666666666</v>
      </c>
      <c r="J30" s="71" t="s">
        <v>209</v>
      </c>
      <c r="K30" s="49">
        <v>6.5</v>
      </c>
      <c r="L30" s="5"/>
    </row>
    <row r="31" spans="1:12" ht="12.75">
      <c r="A31" s="34" t="s">
        <v>37</v>
      </c>
      <c r="B31" s="4">
        <v>20304</v>
      </c>
      <c r="C31" s="36">
        <f t="shared" si="4"/>
        <v>6</v>
      </c>
      <c r="D31" s="36">
        <f t="shared" si="0"/>
        <v>108</v>
      </c>
      <c r="E31" s="5"/>
      <c r="F31" s="4">
        <v>5894</v>
      </c>
      <c r="G31" s="36">
        <f t="shared" si="3"/>
        <v>2</v>
      </c>
      <c r="H31" s="36">
        <f t="shared" si="1"/>
        <v>36</v>
      </c>
      <c r="I31" s="80">
        <f t="shared" si="2"/>
        <v>0.3333333333333333</v>
      </c>
      <c r="J31" s="71">
        <v>35.8</v>
      </c>
      <c r="K31" s="49">
        <v>6.5</v>
      </c>
      <c r="L31" s="5"/>
    </row>
    <row r="32" spans="1:12" ht="12.75">
      <c r="A32" s="34" t="s">
        <v>38</v>
      </c>
      <c r="B32" s="4">
        <v>20310</v>
      </c>
      <c r="C32" s="36">
        <f t="shared" si="4"/>
        <v>6</v>
      </c>
      <c r="D32" s="36">
        <f t="shared" si="0"/>
        <v>108</v>
      </c>
      <c r="E32" s="5"/>
      <c r="F32" s="4">
        <v>5895</v>
      </c>
      <c r="G32" s="36">
        <f t="shared" si="3"/>
        <v>1</v>
      </c>
      <c r="H32" s="36">
        <f t="shared" si="1"/>
        <v>18</v>
      </c>
      <c r="I32" s="80">
        <f t="shared" si="2"/>
        <v>0.16666666666666666</v>
      </c>
      <c r="J32" s="71" t="s">
        <v>209</v>
      </c>
      <c r="K32" s="49">
        <v>6.5</v>
      </c>
      <c r="L32" s="5"/>
    </row>
    <row r="33" spans="1:12" ht="12.75">
      <c r="A33" s="34" t="s">
        <v>39</v>
      </c>
      <c r="B33" s="4">
        <v>20316</v>
      </c>
      <c r="C33" s="36">
        <f t="shared" si="4"/>
        <v>6</v>
      </c>
      <c r="D33" s="36">
        <f t="shared" si="0"/>
        <v>108</v>
      </c>
      <c r="E33" s="5"/>
      <c r="F33" s="4">
        <v>5897</v>
      </c>
      <c r="G33" s="36">
        <f t="shared" si="3"/>
        <v>2</v>
      </c>
      <c r="H33" s="36">
        <f t="shared" si="1"/>
        <v>36</v>
      </c>
      <c r="I33" s="80">
        <f t="shared" si="2"/>
        <v>0.3333333333333333</v>
      </c>
      <c r="J33" s="71">
        <v>35.5</v>
      </c>
      <c r="K33" s="49">
        <v>6.5</v>
      </c>
      <c r="L33" s="5"/>
    </row>
    <row r="34" spans="1:12" ht="12.75">
      <c r="A34" s="34" t="s">
        <v>40</v>
      </c>
      <c r="B34" s="4">
        <v>20321</v>
      </c>
      <c r="C34" s="36">
        <f t="shared" si="4"/>
        <v>5</v>
      </c>
      <c r="D34" s="36">
        <f t="shared" si="0"/>
        <v>90</v>
      </c>
      <c r="E34" s="5"/>
      <c r="F34" s="4">
        <v>5898</v>
      </c>
      <c r="G34" s="36">
        <f t="shared" si="3"/>
        <v>1</v>
      </c>
      <c r="H34" s="36">
        <f t="shared" si="1"/>
        <v>18</v>
      </c>
      <c r="I34" s="80">
        <f t="shared" si="2"/>
        <v>0.2</v>
      </c>
      <c r="J34" s="71">
        <v>35</v>
      </c>
      <c r="K34" s="49">
        <v>6.4</v>
      </c>
      <c r="L34" s="5"/>
    </row>
    <row r="35" spans="1:12" ht="12.75">
      <c r="A35" s="34" t="s">
        <v>41</v>
      </c>
      <c r="B35" s="4">
        <v>20326</v>
      </c>
      <c r="C35" s="36">
        <f t="shared" si="4"/>
        <v>5</v>
      </c>
      <c r="D35" s="36">
        <f t="shared" si="0"/>
        <v>90</v>
      </c>
      <c r="E35" s="5"/>
      <c r="F35" s="4">
        <v>5900</v>
      </c>
      <c r="G35" s="36">
        <f t="shared" si="3"/>
        <v>2</v>
      </c>
      <c r="H35" s="36">
        <f t="shared" si="1"/>
        <v>36</v>
      </c>
      <c r="I35" s="80">
        <f t="shared" si="2"/>
        <v>0.4</v>
      </c>
      <c r="J35" s="71">
        <v>35.8</v>
      </c>
      <c r="K35" s="49">
        <v>6.5</v>
      </c>
      <c r="L35" s="5"/>
    </row>
    <row r="36" spans="1:12" ht="12.75">
      <c r="A36" s="34" t="s">
        <v>42</v>
      </c>
      <c r="B36" s="4">
        <v>20331</v>
      </c>
      <c r="C36" s="36">
        <f t="shared" si="4"/>
        <v>5</v>
      </c>
      <c r="D36" s="36">
        <f t="shared" si="0"/>
        <v>90</v>
      </c>
      <c r="E36" s="5"/>
      <c r="F36" s="4">
        <v>5901</v>
      </c>
      <c r="G36" s="36">
        <f t="shared" si="3"/>
        <v>1</v>
      </c>
      <c r="H36" s="36">
        <f t="shared" si="1"/>
        <v>18</v>
      </c>
      <c r="I36" s="80">
        <f t="shared" si="2"/>
        <v>0.2</v>
      </c>
      <c r="J36" s="71">
        <v>35.8</v>
      </c>
      <c r="K36" s="49">
        <v>6.5</v>
      </c>
      <c r="L36" s="5"/>
    </row>
    <row r="37" spans="1:12" ht="12.75">
      <c r="A37" s="34" t="s">
        <v>43</v>
      </c>
      <c r="B37" s="4">
        <v>20337</v>
      </c>
      <c r="C37" s="36">
        <f t="shared" si="4"/>
        <v>6</v>
      </c>
      <c r="D37" s="36">
        <f t="shared" si="0"/>
        <v>108</v>
      </c>
      <c r="E37" s="5"/>
      <c r="F37" s="4">
        <v>5903</v>
      </c>
      <c r="G37" s="36">
        <f t="shared" si="3"/>
        <v>2</v>
      </c>
      <c r="H37" s="36">
        <f t="shared" si="1"/>
        <v>36</v>
      </c>
      <c r="I37" s="80">
        <f t="shared" si="2"/>
        <v>0.3333333333333333</v>
      </c>
      <c r="J37" s="71">
        <v>35.5</v>
      </c>
      <c r="K37" s="49">
        <v>6.5</v>
      </c>
      <c r="L37" s="5"/>
    </row>
    <row r="38" spans="1:12" ht="12.75">
      <c r="A38" s="34" t="s">
        <v>44</v>
      </c>
      <c r="B38" s="4">
        <v>20343</v>
      </c>
      <c r="C38" s="36">
        <f t="shared" si="4"/>
        <v>6</v>
      </c>
      <c r="D38" s="36">
        <f t="shared" si="0"/>
        <v>108</v>
      </c>
      <c r="E38" s="5"/>
      <c r="F38" s="4">
        <v>5905</v>
      </c>
      <c r="G38" s="36">
        <f t="shared" si="3"/>
        <v>2</v>
      </c>
      <c r="H38" s="36">
        <f t="shared" si="1"/>
        <v>36</v>
      </c>
      <c r="I38" s="80">
        <f t="shared" si="2"/>
        <v>0.3333333333333333</v>
      </c>
      <c r="J38" s="71">
        <v>35.8</v>
      </c>
      <c r="K38" s="49">
        <v>6.5</v>
      </c>
      <c r="L38" s="5"/>
    </row>
    <row r="39" spans="1:12" ht="12.75">
      <c r="A39" s="34" t="s">
        <v>45</v>
      </c>
      <c r="B39" s="4">
        <v>20348</v>
      </c>
      <c r="C39" s="36">
        <f t="shared" si="4"/>
        <v>5</v>
      </c>
      <c r="D39" s="36">
        <f t="shared" si="0"/>
        <v>90</v>
      </c>
      <c r="E39" s="5"/>
      <c r="F39" s="4">
        <v>5906</v>
      </c>
      <c r="G39" s="36">
        <f t="shared" si="3"/>
        <v>1</v>
      </c>
      <c r="H39" s="36">
        <f t="shared" si="1"/>
        <v>18</v>
      </c>
      <c r="I39" s="80">
        <f t="shared" si="2"/>
        <v>0.2</v>
      </c>
      <c r="J39" s="71" t="s">
        <v>210</v>
      </c>
      <c r="K39" s="49">
        <v>6.5</v>
      </c>
      <c r="L39" s="5"/>
    </row>
    <row r="40" spans="1:12" ht="12.75">
      <c r="A40" s="34" t="s">
        <v>46</v>
      </c>
      <c r="B40" s="4">
        <v>20354</v>
      </c>
      <c r="C40" s="36">
        <f t="shared" si="4"/>
        <v>6</v>
      </c>
      <c r="D40" s="36">
        <f t="shared" si="0"/>
        <v>108</v>
      </c>
      <c r="E40" s="5"/>
      <c r="F40" s="4">
        <v>5908</v>
      </c>
      <c r="G40" s="36">
        <f t="shared" si="3"/>
        <v>2</v>
      </c>
      <c r="H40" s="36">
        <f t="shared" si="1"/>
        <v>36</v>
      </c>
      <c r="I40" s="80">
        <f t="shared" si="2"/>
        <v>0.3333333333333333</v>
      </c>
      <c r="J40" s="71" t="s">
        <v>210</v>
      </c>
      <c r="K40" s="49">
        <v>6.5</v>
      </c>
      <c r="L40" s="5"/>
    </row>
    <row r="41" spans="1:12" ht="12.75">
      <c r="A41" s="34" t="s">
        <v>47</v>
      </c>
      <c r="B41" s="4">
        <v>20359</v>
      </c>
      <c r="C41" s="36">
        <f t="shared" si="4"/>
        <v>5</v>
      </c>
      <c r="D41" s="36">
        <f t="shared" si="0"/>
        <v>90</v>
      </c>
      <c r="E41" s="5"/>
      <c r="F41" s="4">
        <v>5910</v>
      </c>
      <c r="G41" s="36">
        <f t="shared" si="3"/>
        <v>2</v>
      </c>
      <c r="H41" s="36">
        <f t="shared" si="1"/>
        <v>36</v>
      </c>
      <c r="I41" s="80">
        <f t="shared" si="2"/>
        <v>0.4</v>
      </c>
      <c r="J41" s="71" t="s">
        <v>210</v>
      </c>
      <c r="K41" s="49">
        <v>6.5</v>
      </c>
      <c r="L41" s="5"/>
    </row>
    <row r="42" spans="1:12" ht="12.75">
      <c r="A42" s="34" t="s">
        <v>48</v>
      </c>
      <c r="B42" s="4">
        <v>20364</v>
      </c>
      <c r="C42" s="36">
        <f t="shared" si="4"/>
        <v>5</v>
      </c>
      <c r="D42" s="36">
        <f t="shared" si="0"/>
        <v>90</v>
      </c>
      <c r="E42" s="5"/>
      <c r="F42" s="4">
        <v>5911</v>
      </c>
      <c r="G42" s="36">
        <f t="shared" si="3"/>
        <v>1</v>
      </c>
      <c r="H42" s="36">
        <f t="shared" si="1"/>
        <v>18</v>
      </c>
      <c r="I42" s="80">
        <f t="shared" si="2"/>
        <v>0.2</v>
      </c>
      <c r="J42" s="71">
        <v>36</v>
      </c>
      <c r="K42" s="49">
        <v>6.6</v>
      </c>
      <c r="L42" s="5"/>
    </row>
    <row r="43" spans="1:12" ht="12.75">
      <c r="A43" s="4" t="s">
        <v>49</v>
      </c>
      <c r="B43" s="4">
        <v>20368</v>
      </c>
      <c r="C43" s="36">
        <f t="shared" si="4"/>
        <v>4</v>
      </c>
      <c r="D43" s="36">
        <f>C43*18</f>
        <v>72</v>
      </c>
      <c r="E43" s="5"/>
      <c r="F43" s="4">
        <v>5913</v>
      </c>
      <c r="G43" s="36">
        <f t="shared" si="3"/>
        <v>2</v>
      </c>
      <c r="H43" s="36">
        <f t="shared" si="1"/>
        <v>36</v>
      </c>
      <c r="I43" s="80">
        <f t="shared" si="2"/>
        <v>0.5</v>
      </c>
      <c r="J43" s="71">
        <v>36</v>
      </c>
      <c r="K43" s="49">
        <v>6.6</v>
      </c>
      <c r="L43" s="5"/>
    </row>
    <row r="44" spans="1:12" ht="12.75">
      <c r="A44" s="16" t="s">
        <v>50</v>
      </c>
      <c r="D44" s="5">
        <f>SUM(D20:D43)</f>
        <v>2160</v>
      </c>
      <c r="E44" s="5"/>
      <c r="F44" s="5"/>
      <c r="G44" s="5"/>
      <c r="H44" s="5">
        <f>SUM(H20:H43)</f>
        <v>684</v>
      </c>
      <c r="I44" s="5"/>
      <c r="J44" s="5"/>
      <c r="K44" s="5"/>
      <c r="L44" s="5"/>
    </row>
    <row r="45" spans="1:12" ht="12.75">
      <c r="A45" s="16" t="s">
        <v>51</v>
      </c>
      <c r="D45" s="5">
        <f>(B43-B19)*18</f>
        <v>2160</v>
      </c>
      <c r="E45" s="5"/>
      <c r="F45" s="5"/>
      <c r="G45" s="5"/>
      <c r="H45" s="5">
        <f>(F43-F19)*18</f>
        <v>684</v>
      </c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208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215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3" ht="12.75">
      <c r="A56" s="1" t="s">
        <v>216</v>
      </c>
      <c r="B56" s="1"/>
      <c r="C56" s="1"/>
    </row>
    <row r="57" spans="1:3" ht="14.25" customHeight="1">
      <c r="A57" s="35"/>
      <c r="B57" s="35" t="s">
        <v>54</v>
      </c>
      <c r="C57" s="35"/>
    </row>
  </sheetData>
  <sheetProtection/>
  <mergeCells count="7">
    <mergeCell ref="A1:E1"/>
    <mergeCell ref="A3:E3"/>
    <mergeCell ref="I3:L3"/>
    <mergeCell ref="A14:A17"/>
    <mergeCell ref="L14:L17"/>
    <mergeCell ref="I5:L5"/>
    <mergeCell ref="D14:E14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9">
      <selection activeCell="A50" sqref="A50:L57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202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204</v>
      </c>
      <c r="J3" s="85"/>
      <c r="K3" s="85"/>
      <c r="L3" s="89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151</v>
      </c>
      <c r="J5" s="85"/>
      <c r="K5" s="85"/>
      <c r="L5" s="89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102 Лазурь'!A11</f>
        <v>      нагрузок и тангенса "фи" за 21 декабря 2016  год трансформаторного</v>
      </c>
      <c r="M11" s="3"/>
    </row>
    <row r="12" spans="3:13" ht="12.75" customHeight="1">
      <c r="C12" s="6" t="s">
        <v>147</v>
      </c>
      <c r="M12" s="3"/>
    </row>
    <row r="13" ht="12.75">
      <c r="M13" s="3"/>
    </row>
    <row r="14" spans="1:13" s="16" customFormat="1" ht="12.75" customHeight="1">
      <c r="A14" s="87" t="s">
        <v>10</v>
      </c>
      <c r="B14" s="8" t="s">
        <v>69</v>
      </c>
      <c r="C14" s="9"/>
      <c r="D14" s="90" t="s">
        <v>148</v>
      </c>
      <c r="E14" s="91"/>
      <c r="F14" s="11" t="s">
        <v>149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90</v>
      </c>
      <c r="C15" s="15"/>
      <c r="D15" s="15"/>
      <c r="E15" s="18"/>
      <c r="F15" s="17" t="s">
        <v>61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152</v>
      </c>
      <c r="C16" s="23"/>
      <c r="D16" s="23"/>
      <c r="E16" s="24"/>
      <c r="F16" s="22" t="s">
        <v>153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4">
        <v>82909</v>
      </c>
      <c r="C19" s="4"/>
      <c r="D19" s="4"/>
      <c r="E19" s="4"/>
      <c r="F19" s="4">
        <v>44084</v>
      </c>
      <c r="G19" s="4"/>
      <c r="H19" s="4"/>
      <c r="I19" s="5"/>
      <c r="J19" s="71" t="s">
        <v>217</v>
      </c>
      <c r="K19" s="49">
        <v>6.6</v>
      </c>
      <c r="L19" s="4"/>
    </row>
    <row r="20" spans="1:12" ht="12.75">
      <c r="A20" s="34" t="s">
        <v>26</v>
      </c>
      <c r="B20" s="4">
        <v>82909</v>
      </c>
      <c r="C20" s="36">
        <f>B20-B19</f>
        <v>0</v>
      </c>
      <c r="D20" s="36">
        <f>C20*12</f>
        <v>0</v>
      </c>
      <c r="E20" s="5"/>
      <c r="F20" s="4">
        <v>44084</v>
      </c>
      <c r="G20" s="36">
        <f>F20-F19</f>
        <v>0</v>
      </c>
      <c r="H20" s="36">
        <f>G20*12</f>
        <v>0</v>
      </c>
      <c r="I20" s="82" t="e">
        <f>H20/D20</f>
        <v>#DIV/0!</v>
      </c>
      <c r="J20" s="71" t="s">
        <v>217</v>
      </c>
      <c r="K20" s="49">
        <v>6.6</v>
      </c>
      <c r="L20" s="5"/>
    </row>
    <row r="21" spans="1:12" ht="12.75">
      <c r="A21" s="34" t="s">
        <v>27</v>
      </c>
      <c r="B21" s="4">
        <v>82909</v>
      </c>
      <c r="C21" s="36">
        <f>B21-B20</f>
        <v>0</v>
      </c>
      <c r="D21" s="36">
        <f aca="true" t="shared" si="0" ref="D21:D43">C21*12</f>
        <v>0</v>
      </c>
      <c r="E21" s="5"/>
      <c r="F21" s="4">
        <v>44084</v>
      </c>
      <c r="G21" s="36">
        <f>F21-F20</f>
        <v>0</v>
      </c>
      <c r="H21" s="36">
        <f aca="true" t="shared" si="1" ref="H21:H43">G21*12</f>
        <v>0</v>
      </c>
      <c r="I21" s="82">
        <v>0</v>
      </c>
      <c r="J21" s="71" t="s">
        <v>217</v>
      </c>
      <c r="K21" s="49">
        <v>6.6</v>
      </c>
      <c r="L21" s="5"/>
    </row>
    <row r="22" spans="1:12" ht="12.75">
      <c r="A22" s="34" t="s">
        <v>28</v>
      </c>
      <c r="B22" s="4">
        <v>82909</v>
      </c>
      <c r="C22" s="36">
        <f>B22-B21</f>
        <v>0</v>
      </c>
      <c r="D22" s="36">
        <f t="shared" si="0"/>
        <v>0</v>
      </c>
      <c r="E22" s="5"/>
      <c r="F22" s="4">
        <v>44084</v>
      </c>
      <c r="G22" s="36">
        <f aca="true" t="shared" si="2" ref="G22:G43">F22-F21</f>
        <v>0</v>
      </c>
      <c r="H22" s="36">
        <f t="shared" si="1"/>
        <v>0</v>
      </c>
      <c r="I22" s="82">
        <v>0</v>
      </c>
      <c r="J22" s="71" t="s">
        <v>217</v>
      </c>
      <c r="K22" s="49">
        <v>6.6</v>
      </c>
      <c r="L22" s="5"/>
    </row>
    <row r="23" spans="1:12" ht="12.75">
      <c r="A23" s="34" t="s">
        <v>29</v>
      </c>
      <c r="B23" s="4">
        <v>82909</v>
      </c>
      <c r="C23" s="36">
        <f>B23-B22</f>
        <v>0</v>
      </c>
      <c r="D23" s="36">
        <f t="shared" si="0"/>
        <v>0</v>
      </c>
      <c r="E23" s="5"/>
      <c r="F23" s="4">
        <v>44084</v>
      </c>
      <c r="G23" s="36">
        <f t="shared" si="2"/>
        <v>0</v>
      </c>
      <c r="H23" s="36">
        <f t="shared" si="1"/>
        <v>0</v>
      </c>
      <c r="I23" s="82">
        <v>0</v>
      </c>
      <c r="J23" s="71" t="s">
        <v>217</v>
      </c>
      <c r="K23" s="49">
        <v>6.6</v>
      </c>
      <c r="L23" s="5"/>
    </row>
    <row r="24" spans="1:12" ht="12.75">
      <c r="A24" s="34" t="s">
        <v>30</v>
      </c>
      <c r="B24" s="4">
        <v>82909</v>
      </c>
      <c r="C24" s="36">
        <f aca="true" t="shared" si="3" ref="C24:C43">B24-B23</f>
        <v>0</v>
      </c>
      <c r="D24" s="36">
        <f t="shared" si="0"/>
        <v>0</v>
      </c>
      <c r="E24" s="5"/>
      <c r="F24" s="4">
        <v>44084</v>
      </c>
      <c r="G24" s="36">
        <f t="shared" si="2"/>
        <v>0</v>
      </c>
      <c r="H24" s="36">
        <f t="shared" si="1"/>
        <v>0</v>
      </c>
      <c r="I24" s="82">
        <v>0</v>
      </c>
      <c r="J24" s="71" t="s">
        <v>217</v>
      </c>
      <c r="K24" s="49">
        <v>6.6</v>
      </c>
      <c r="L24" s="5"/>
    </row>
    <row r="25" spans="1:12" ht="12.75">
      <c r="A25" s="34" t="s">
        <v>31</v>
      </c>
      <c r="B25" s="4">
        <v>82909</v>
      </c>
      <c r="C25" s="36">
        <f t="shared" si="3"/>
        <v>0</v>
      </c>
      <c r="D25" s="36">
        <f t="shared" si="0"/>
        <v>0</v>
      </c>
      <c r="E25" s="5"/>
      <c r="F25" s="4">
        <v>44084</v>
      </c>
      <c r="G25" s="36">
        <f t="shared" si="2"/>
        <v>0</v>
      </c>
      <c r="H25" s="36">
        <f t="shared" si="1"/>
        <v>0</v>
      </c>
      <c r="I25" s="82">
        <v>0</v>
      </c>
      <c r="J25" s="71" t="s">
        <v>217</v>
      </c>
      <c r="K25" s="49">
        <v>6.6</v>
      </c>
      <c r="L25" s="5"/>
    </row>
    <row r="26" spans="1:12" ht="12.75">
      <c r="A26" s="34" t="s">
        <v>32</v>
      </c>
      <c r="B26" s="4">
        <v>82909</v>
      </c>
      <c r="C26" s="36">
        <f t="shared" si="3"/>
        <v>0</v>
      </c>
      <c r="D26" s="36">
        <f t="shared" si="0"/>
        <v>0</v>
      </c>
      <c r="E26" s="5"/>
      <c r="F26" s="4">
        <v>44084</v>
      </c>
      <c r="G26" s="36">
        <f t="shared" si="2"/>
        <v>0</v>
      </c>
      <c r="H26" s="36">
        <f t="shared" si="1"/>
        <v>0</v>
      </c>
      <c r="I26" s="82">
        <v>0</v>
      </c>
      <c r="J26" s="71">
        <v>36.1</v>
      </c>
      <c r="K26" s="49">
        <v>6.6</v>
      </c>
      <c r="L26" s="5"/>
    </row>
    <row r="27" spans="1:12" ht="12.75">
      <c r="A27" s="34" t="s">
        <v>33</v>
      </c>
      <c r="B27" s="4">
        <v>82909</v>
      </c>
      <c r="C27" s="36">
        <f t="shared" si="3"/>
        <v>0</v>
      </c>
      <c r="D27" s="36">
        <f t="shared" si="0"/>
        <v>0</v>
      </c>
      <c r="E27" s="5"/>
      <c r="F27" s="4">
        <v>44084</v>
      </c>
      <c r="G27" s="36">
        <f t="shared" si="2"/>
        <v>0</v>
      </c>
      <c r="H27" s="36">
        <f t="shared" si="1"/>
        <v>0</v>
      </c>
      <c r="I27" s="82" t="e">
        <f>H27/D27</f>
        <v>#DIV/0!</v>
      </c>
      <c r="J27" s="71">
        <v>35.8</v>
      </c>
      <c r="K27" s="49">
        <v>6.5</v>
      </c>
      <c r="L27" s="5"/>
    </row>
    <row r="28" spans="1:12" ht="12.75">
      <c r="A28" s="34" t="s">
        <v>34</v>
      </c>
      <c r="B28" s="4">
        <v>82909</v>
      </c>
      <c r="C28" s="36">
        <f t="shared" si="3"/>
        <v>0</v>
      </c>
      <c r="D28" s="36">
        <f t="shared" si="0"/>
        <v>0</v>
      </c>
      <c r="E28" s="5"/>
      <c r="F28" s="4">
        <v>44084</v>
      </c>
      <c r="G28" s="36">
        <f t="shared" si="2"/>
        <v>0</v>
      </c>
      <c r="H28" s="36">
        <f t="shared" si="1"/>
        <v>0</v>
      </c>
      <c r="I28" s="82">
        <v>0</v>
      </c>
      <c r="J28" s="71" t="s">
        <v>209</v>
      </c>
      <c r="K28" s="49">
        <v>6.5</v>
      </c>
      <c r="L28" s="5"/>
    </row>
    <row r="29" spans="1:12" ht="12.75">
      <c r="A29" s="34" t="s">
        <v>35</v>
      </c>
      <c r="B29" s="4">
        <v>82909</v>
      </c>
      <c r="C29" s="36">
        <f t="shared" si="3"/>
        <v>0</v>
      </c>
      <c r="D29" s="36">
        <f t="shared" si="0"/>
        <v>0</v>
      </c>
      <c r="E29" s="5"/>
      <c r="F29" s="4">
        <v>44084</v>
      </c>
      <c r="G29" s="36">
        <f t="shared" si="2"/>
        <v>0</v>
      </c>
      <c r="H29" s="36">
        <f t="shared" si="1"/>
        <v>0</v>
      </c>
      <c r="I29" s="82">
        <v>0</v>
      </c>
      <c r="J29" s="71" t="s">
        <v>209</v>
      </c>
      <c r="K29" s="49">
        <v>6.5</v>
      </c>
      <c r="L29" s="5"/>
    </row>
    <row r="30" spans="1:12" ht="12.75">
      <c r="A30" s="34" t="s">
        <v>36</v>
      </c>
      <c r="B30" s="4">
        <v>82909</v>
      </c>
      <c r="C30" s="36">
        <f t="shared" si="3"/>
        <v>0</v>
      </c>
      <c r="D30" s="36">
        <f t="shared" si="0"/>
        <v>0</v>
      </c>
      <c r="E30" s="5"/>
      <c r="F30" s="4">
        <v>44084</v>
      </c>
      <c r="G30" s="36">
        <f t="shared" si="2"/>
        <v>0</v>
      </c>
      <c r="H30" s="36">
        <f t="shared" si="1"/>
        <v>0</v>
      </c>
      <c r="I30" s="82">
        <v>0</v>
      </c>
      <c r="J30" s="71" t="s">
        <v>209</v>
      </c>
      <c r="K30" s="49">
        <v>6.5</v>
      </c>
      <c r="L30" s="5"/>
    </row>
    <row r="31" spans="1:12" ht="12.75">
      <c r="A31" s="34" t="s">
        <v>37</v>
      </c>
      <c r="B31" s="4">
        <v>82909</v>
      </c>
      <c r="C31" s="36">
        <f t="shared" si="3"/>
        <v>0</v>
      </c>
      <c r="D31" s="36">
        <f t="shared" si="0"/>
        <v>0</v>
      </c>
      <c r="E31" s="5"/>
      <c r="F31" s="4">
        <v>44084</v>
      </c>
      <c r="G31" s="36">
        <f t="shared" si="2"/>
        <v>0</v>
      </c>
      <c r="H31" s="36">
        <f t="shared" si="1"/>
        <v>0</v>
      </c>
      <c r="I31" s="82">
        <v>0</v>
      </c>
      <c r="J31" s="71">
        <v>35.8</v>
      </c>
      <c r="K31" s="49">
        <v>6.5</v>
      </c>
      <c r="L31" s="5"/>
    </row>
    <row r="32" spans="1:12" ht="12.75">
      <c r="A32" s="34" t="s">
        <v>38</v>
      </c>
      <c r="B32" s="4">
        <v>82909</v>
      </c>
      <c r="C32" s="36">
        <f t="shared" si="3"/>
        <v>0</v>
      </c>
      <c r="D32" s="36">
        <f t="shared" si="0"/>
        <v>0</v>
      </c>
      <c r="E32" s="5"/>
      <c r="F32" s="4">
        <v>44084</v>
      </c>
      <c r="G32" s="36">
        <f t="shared" si="2"/>
        <v>0</v>
      </c>
      <c r="H32" s="36">
        <f t="shared" si="1"/>
        <v>0</v>
      </c>
      <c r="I32" s="82" t="e">
        <f>H32/D32</f>
        <v>#DIV/0!</v>
      </c>
      <c r="J32" s="71" t="s">
        <v>209</v>
      </c>
      <c r="K32" s="49">
        <v>6.5</v>
      </c>
      <c r="L32" s="5"/>
    </row>
    <row r="33" spans="1:12" ht="12.75">
      <c r="A33" s="34" t="s">
        <v>39</v>
      </c>
      <c r="B33" s="4">
        <v>82909</v>
      </c>
      <c r="C33" s="36">
        <f t="shared" si="3"/>
        <v>0</v>
      </c>
      <c r="D33" s="36">
        <f t="shared" si="0"/>
        <v>0</v>
      </c>
      <c r="E33" s="5"/>
      <c r="F33" s="4">
        <v>44084</v>
      </c>
      <c r="G33" s="36">
        <f t="shared" si="2"/>
        <v>0</v>
      </c>
      <c r="H33" s="36">
        <f t="shared" si="1"/>
        <v>0</v>
      </c>
      <c r="I33" s="82">
        <v>0</v>
      </c>
      <c r="J33" s="71">
        <v>35.5</v>
      </c>
      <c r="K33" s="49">
        <v>6.5</v>
      </c>
      <c r="L33" s="5"/>
    </row>
    <row r="34" spans="1:12" ht="12.75">
      <c r="A34" s="34" t="s">
        <v>40</v>
      </c>
      <c r="B34" s="4">
        <v>82909</v>
      </c>
      <c r="C34" s="36">
        <f t="shared" si="3"/>
        <v>0</v>
      </c>
      <c r="D34" s="36">
        <f t="shared" si="0"/>
        <v>0</v>
      </c>
      <c r="E34" s="5"/>
      <c r="F34" s="4">
        <v>44084</v>
      </c>
      <c r="G34" s="36">
        <f t="shared" si="2"/>
        <v>0</v>
      </c>
      <c r="H34" s="36">
        <f t="shared" si="1"/>
        <v>0</v>
      </c>
      <c r="I34" s="82">
        <v>0</v>
      </c>
      <c r="J34" s="71">
        <v>35</v>
      </c>
      <c r="K34" s="49">
        <v>6.4</v>
      </c>
      <c r="L34" s="5"/>
    </row>
    <row r="35" spans="1:12" ht="12.75">
      <c r="A35" s="34" t="s">
        <v>41</v>
      </c>
      <c r="B35" s="4">
        <v>82909</v>
      </c>
      <c r="C35" s="36">
        <f t="shared" si="3"/>
        <v>0</v>
      </c>
      <c r="D35" s="36">
        <f t="shared" si="0"/>
        <v>0</v>
      </c>
      <c r="E35" s="5"/>
      <c r="F35" s="4">
        <v>44084</v>
      </c>
      <c r="G35" s="36">
        <f t="shared" si="2"/>
        <v>0</v>
      </c>
      <c r="H35" s="36">
        <f t="shared" si="1"/>
        <v>0</v>
      </c>
      <c r="I35" s="82">
        <v>0</v>
      </c>
      <c r="J35" s="71">
        <v>35.8</v>
      </c>
      <c r="K35" s="49">
        <v>6.5</v>
      </c>
      <c r="L35" s="5"/>
    </row>
    <row r="36" spans="1:12" ht="12.75">
      <c r="A36" s="34" t="s">
        <v>42</v>
      </c>
      <c r="B36" s="4">
        <v>82909</v>
      </c>
      <c r="C36" s="36">
        <f t="shared" si="3"/>
        <v>0</v>
      </c>
      <c r="D36" s="36">
        <f t="shared" si="0"/>
        <v>0</v>
      </c>
      <c r="E36" s="5"/>
      <c r="F36" s="4">
        <v>44084</v>
      </c>
      <c r="G36" s="36">
        <f t="shared" si="2"/>
        <v>0</v>
      </c>
      <c r="H36" s="36">
        <f t="shared" si="1"/>
        <v>0</v>
      </c>
      <c r="I36" s="82">
        <v>0</v>
      </c>
      <c r="J36" s="71">
        <v>35.8</v>
      </c>
      <c r="K36" s="49">
        <v>6.5</v>
      </c>
      <c r="L36" s="5"/>
    </row>
    <row r="37" spans="1:12" ht="12.75">
      <c r="A37" s="34" t="s">
        <v>43</v>
      </c>
      <c r="B37" s="4">
        <v>82909</v>
      </c>
      <c r="C37" s="36">
        <f t="shared" si="3"/>
        <v>0</v>
      </c>
      <c r="D37" s="36">
        <f t="shared" si="0"/>
        <v>0</v>
      </c>
      <c r="E37" s="5"/>
      <c r="F37" s="4">
        <v>44084</v>
      </c>
      <c r="G37" s="36">
        <f t="shared" si="2"/>
        <v>0</v>
      </c>
      <c r="H37" s="36">
        <f t="shared" si="1"/>
        <v>0</v>
      </c>
      <c r="I37" s="82">
        <v>0</v>
      </c>
      <c r="J37" s="71">
        <v>35.5</v>
      </c>
      <c r="K37" s="49">
        <v>6.5</v>
      </c>
      <c r="L37" s="5"/>
    </row>
    <row r="38" spans="1:12" ht="12.75">
      <c r="A38" s="34" t="s">
        <v>44</v>
      </c>
      <c r="B38" s="4">
        <v>82909</v>
      </c>
      <c r="C38" s="36">
        <f t="shared" si="3"/>
        <v>0</v>
      </c>
      <c r="D38" s="36">
        <f t="shared" si="0"/>
        <v>0</v>
      </c>
      <c r="E38" s="5"/>
      <c r="F38" s="4">
        <v>44084</v>
      </c>
      <c r="G38" s="36">
        <f t="shared" si="2"/>
        <v>0</v>
      </c>
      <c r="H38" s="36">
        <f t="shared" si="1"/>
        <v>0</v>
      </c>
      <c r="I38" s="82" t="e">
        <f>H38/D38</f>
        <v>#DIV/0!</v>
      </c>
      <c r="J38" s="71">
        <v>35.8</v>
      </c>
      <c r="K38" s="49">
        <v>6.5</v>
      </c>
      <c r="L38" s="5"/>
    </row>
    <row r="39" spans="1:12" ht="12.75">
      <c r="A39" s="34" t="s">
        <v>45</v>
      </c>
      <c r="B39" s="4">
        <v>82909</v>
      </c>
      <c r="C39" s="36">
        <f t="shared" si="3"/>
        <v>0</v>
      </c>
      <c r="D39" s="36">
        <f t="shared" si="0"/>
        <v>0</v>
      </c>
      <c r="E39" s="5"/>
      <c r="F39" s="4">
        <v>44084</v>
      </c>
      <c r="G39" s="36">
        <f t="shared" si="2"/>
        <v>0</v>
      </c>
      <c r="H39" s="36">
        <f t="shared" si="1"/>
        <v>0</v>
      </c>
      <c r="I39" s="82">
        <v>0</v>
      </c>
      <c r="J39" s="71" t="s">
        <v>210</v>
      </c>
      <c r="K39" s="49">
        <v>6.5</v>
      </c>
      <c r="L39" s="5"/>
    </row>
    <row r="40" spans="1:12" ht="12.75">
      <c r="A40" s="34" t="s">
        <v>46</v>
      </c>
      <c r="B40" s="4">
        <v>82909</v>
      </c>
      <c r="C40" s="36">
        <f t="shared" si="3"/>
        <v>0</v>
      </c>
      <c r="D40" s="36">
        <f t="shared" si="0"/>
        <v>0</v>
      </c>
      <c r="E40" s="5"/>
      <c r="F40" s="4">
        <v>44084</v>
      </c>
      <c r="G40" s="36">
        <f t="shared" si="2"/>
        <v>0</v>
      </c>
      <c r="H40" s="36">
        <f t="shared" si="1"/>
        <v>0</v>
      </c>
      <c r="I40" s="82">
        <v>0</v>
      </c>
      <c r="J40" s="71" t="s">
        <v>210</v>
      </c>
      <c r="K40" s="49">
        <v>6.5</v>
      </c>
      <c r="L40" s="5"/>
    </row>
    <row r="41" spans="1:12" ht="12.75">
      <c r="A41" s="34" t="s">
        <v>47</v>
      </c>
      <c r="B41" s="4">
        <v>82909</v>
      </c>
      <c r="C41" s="36">
        <f t="shared" si="3"/>
        <v>0</v>
      </c>
      <c r="D41" s="36">
        <f t="shared" si="0"/>
        <v>0</v>
      </c>
      <c r="E41" s="5"/>
      <c r="F41" s="4">
        <v>44084</v>
      </c>
      <c r="G41" s="36">
        <f t="shared" si="2"/>
        <v>0</v>
      </c>
      <c r="H41" s="36">
        <f t="shared" si="1"/>
        <v>0</v>
      </c>
      <c r="I41" s="82">
        <v>0</v>
      </c>
      <c r="J41" s="71" t="s">
        <v>210</v>
      </c>
      <c r="K41" s="49">
        <v>6.5</v>
      </c>
      <c r="L41" s="5"/>
    </row>
    <row r="42" spans="1:12" ht="12.75">
      <c r="A42" s="34" t="s">
        <v>48</v>
      </c>
      <c r="B42" s="4">
        <v>82909</v>
      </c>
      <c r="C42" s="36">
        <f t="shared" si="3"/>
        <v>0</v>
      </c>
      <c r="D42" s="36">
        <f t="shared" si="0"/>
        <v>0</v>
      </c>
      <c r="E42" s="5"/>
      <c r="F42" s="4">
        <v>44084</v>
      </c>
      <c r="G42" s="36">
        <f t="shared" si="2"/>
        <v>0</v>
      </c>
      <c r="H42" s="36">
        <f t="shared" si="1"/>
        <v>0</v>
      </c>
      <c r="I42" s="82">
        <v>0</v>
      </c>
      <c r="J42" s="71">
        <v>36</v>
      </c>
      <c r="K42" s="49">
        <v>6.6</v>
      </c>
      <c r="L42" s="5"/>
    </row>
    <row r="43" spans="1:12" ht="12.75">
      <c r="A43" s="4" t="s">
        <v>49</v>
      </c>
      <c r="B43" s="4">
        <v>82909</v>
      </c>
      <c r="C43" s="36">
        <f t="shared" si="3"/>
        <v>0</v>
      </c>
      <c r="D43" s="36">
        <f t="shared" si="0"/>
        <v>0</v>
      </c>
      <c r="E43" s="5"/>
      <c r="F43" s="4">
        <v>44084</v>
      </c>
      <c r="G43" s="36">
        <f t="shared" si="2"/>
        <v>0</v>
      </c>
      <c r="H43" s="36">
        <f t="shared" si="1"/>
        <v>0</v>
      </c>
      <c r="I43" s="82">
        <v>0</v>
      </c>
      <c r="J43" s="71">
        <v>36</v>
      </c>
      <c r="K43" s="49">
        <v>6.6</v>
      </c>
      <c r="L43" s="5"/>
    </row>
    <row r="44" spans="1:12" ht="12.75">
      <c r="A44" s="16" t="s">
        <v>50</v>
      </c>
      <c r="D44" s="5">
        <f>SUM(D20:D43)</f>
        <v>0</v>
      </c>
      <c r="E44" s="5"/>
      <c r="F44" s="5"/>
      <c r="G44" s="5"/>
      <c r="H44" s="5">
        <f>SUM(H20:H43)</f>
        <v>0</v>
      </c>
      <c r="I44" s="5"/>
      <c r="J44" s="5"/>
      <c r="K44" s="5"/>
      <c r="L44" s="5"/>
    </row>
    <row r="45" spans="1:12" ht="12.75">
      <c r="A45" s="16" t="s">
        <v>51</v>
      </c>
      <c r="D45" s="5">
        <f>(B43-B19)*12</f>
        <v>0</v>
      </c>
      <c r="E45" s="5"/>
      <c r="F45" s="5"/>
      <c r="G45" s="5"/>
      <c r="H45" s="5">
        <f>(F43-F19)*12</f>
        <v>0</v>
      </c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208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215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3" ht="12.75">
      <c r="A56" s="1" t="s">
        <v>216</v>
      </c>
      <c r="B56" s="1"/>
      <c r="C56" s="1"/>
    </row>
    <row r="57" spans="1:3" ht="14.25" customHeight="1">
      <c r="A57" s="35"/>
      <c r="B57" s="35" t="s">
        <v>54</v>
      </c>
      <c r="C57" s="35"/>
    </row>
  </sheetData>
  <sheetProtection/>
  <mergeCells count="7">
    <mergeCell ref="A1:E1"/>
    <mergeCell ref="A3:E3"/>
    <mergeCell ref="I3:L3"/>
    <mergeCell ref="A14:A17"/>
    <mergeCell ref="L14:L17"/>
    <mergeCell ref="I5:L5"/>
    <mergeCell ref="D14:E14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6">
      <selection activeCell="K50" sqref="K50"/>
    </sheetView>
  </sheetViews>
  <sheetFormatPr defaultColWidth="9.140625" defaultRowHeight="12.75"/>
  <cols>
    <col min="1" max="1" width="7.140625" style="0" customWidth="1"/>
    <col min="2" max="2" width="15.7109375" style="0" customWidth="1"/>
    <col min="3" max="3" width="6.421875" style="0" customWidth="1"/>
    <col min="4" max="4" width="15.7109375" style="0" customWidth="1"/>
    <col min="5" max="5" width="14.28125" style="0" customWidth="1"/>
    <col min="6" max="6" width="12.8515625" style="0" customWidth="1"/>
    <col min="7" max="7" width="11.421875" style="0" customWidth="1"/>
  </cols>
  <sheetData>
    <row r="1" spans="1:7" ht="15.75">
      <c r="A1" s="92" t="s">
        <v>202</v>
      </c>
      <c r="B1" s="92"/>
      <c r="C1" s="92"/>
      <c r="D1" s="39"/>
      <c r="E1" s="2" t="s">
        <v>0</v>
      </c>
      <c r="F1" s="3"/>
      <c r="G1" s="3"/>
    </row>
    <row r="2" spans="1:7" ht="12.75">
      <c r="A2" s="2" t="s">
        <v>154</v>
      </c>
      <c r="B2" s="2"/>
      <c r="C2" s="2"/>
      <c r="D2" s="3"/>
      <c r="E2" s="2"/>
      <c r="F2" s="3"/>
      <c r="G2" s="3"/>
    </row>
    <row r="3" spans="1:7" ht="15.75">
      <c r="A3" s="93" t="s">
        <v>155</v>
      </c>
      <c r="B3" s="93"/>
      <c r="C3" s="93"/>
      <c r="D3" s="39"/>
      <c r="E3" s="2" t="s">
        <v>2</v>
      </c>
      <c r="F3" s="92" t="s">
        <v>156</v>
      </c>
      <c r="G3" s="92"/>
    </row>
    <row r="4" spans="1:7" ht="12.75">
      <c r="A4" s="2"/>
      <c r="B4" s="2" t="s">
        <v>157</v>
      </c>
      <c r="C4" s="2"/>
      <c r="D4" s="3"/>
      <c r="E4" s="2"/>
      <c r="F4" s="2"/>
      <c r="G4" s="2"/>
    </row>
    <row r="5" spans="1:7" ht="14.25">
      <c r="A5" s="1"/>
      <c r="B5" s="1"/>
      <c r="C5" s="1"/>
      <c r="D5" s="3"/>
      <c r="E5" s="2" t="s">
        <v>158</v>
      </c>
      <c r="F5" s="94" t="s">
        <v>159</v>
      </c>
      <c r="G5" s="94"/>
    </row>
    <row r="6" spans="1:7" ht="12.75">
      <c r="A6" s="2" t="s">
        <v>6</v>
      </c>
      <c r="B6" s="2"/>
      <c r="C6" s="2"/>
      <c r="D6" s="2"/>
      <c r="E6" s="2"/>
      <c r="F6" s="95" t="s">
        <v>160</v>
      </c>
      <c r="G6" s="95"/>
    </row>
    <row r="7" spans="1:7" ht="12.75">
      <c r="A7" s="2" t="s">
        <v>7</v>
      </c>
      <c r="B7" s="2"/>
      <c r="C7" s="2"/>
      <c r="D7" s="2"/>
      <c r="E7" s="2"/>
      <c r="F7" s="2"/>
      <c r="G7" s="2"/>
    </row>
    <row r="8" spans="1:7" ht="12.75">
      <c r="A8" s="2"/>
      <c r="B8" s="2"/>
      <c r="C8" s="2"/>
      <c r="D8" s="2"/>
      <c r="E8" s="2"/>
      <c r="F8" s="2"/>
      <c r="G8" s="2"/>
    </row>
    <row r="9" spans="1:7" ht="15.75">
      <c r="A9" s="2"/>
      <c r="B9" s="2"/>
      <c r="C9" s="2"/>
      <c r="D9" s="6" t="s">
        <v>161</v>
      </c>
      <c r="E9" s="2"/>
      <c r="F9" s="2"/>
      <c r="G9" s="2"/>
    </row>
    <row r="10" spans="1:7" ht="15.75">
      <c r="A10" s="6" t="s">
        <v>212</v>
      </c>
      <c r="B10" s="2"/>
      <c r="C10" s="2"/>
      <c r="D10" s="2"/>
      <c r="E10" s="2"/>
      <c r="F10" s="2"/>
      <c r="G10" s="2"/>
    </row>
    <row r="11" spans="1:7" ht="15.75">
      <c r="A11" s="96" t="s">
        <v>162</v>
      </c>
      <c r="B11" s="96"/>
      <c r="C11" s="96"/>
      <c r="D11" s="96"/>
      <c r="E11" s="96"/>
      <c r="F11" s="96"/>
      <c r="G11" s="96"/>
    </row>
    <row r="12" spans="1:7" ht="12.75">
      <c r="A12" s="2"/>
      <c r="B12" s="2"/>
      <c r="C12" s="2" t="s">
        <v>163</v>
      </c>
      <c r="D12" s="2"/>
      <c r="E12" s="2"/>
      <c r="F12" s="2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40"/>
      <c r="B14" s="41" t="s">
        <v>164</v>
      </c>
      <c r="C14" s="42"/>
      <c r="D14" s="42"/>
      <c r="E14" s="40"/>
      <c r="F14" s="43" t="s">
        <v>165</v>
      </c>
      <c r="G14" s="10"/>
    </row>
    <row r="15" spans="1:7" ht="12.75">
      <c r="A15" s="44" t="s">
        <v>166</v>
      </c>
      <c r="B15" s="9"/>
      <c r="C15" s="10"/>
      <c r="D15" s="11"/>
      <c r="E15" s="45" t="s">
        <v>167</v>
      </c>
      <c r="F15" s="46" t="s">
        <v>168</v>
      </c>
      <c r="G15" s="18" t="s">
        <v>169</v>
      </c>
    </row>
    <row r="16" spans="1:7" ht="12.75">
      <c r="A16" s="47"/>
      <c r="B16" s="23" t="s">
        <v>170</v>
      </c>
      <c r="C16" s="24"/>
      <c r="D16" s="22" t="s">
        <v>171</v>
      </c>
      <c r="E16" s="48"/>
      <c r="F16" s="15"/>
      <c r="G16" s="18"/>
    </row>
    <row r="17" spans="1:7" ht="12.75">
      <c r="A17" s="33" t="s">
        <v>25</v>
      </c>
      <c r="B17" s="49"/>
      <c r="C17" s="49"/>
      <c r="D17" s="49"/>
      <c r="E17" s="49"/>
      <c r="F17" s="49"/>
      <c r="G17" s="5"/>
    </row>
    <row r="18" spans="1:7" ht="12.75">
      <c r="A18" s="34" t="s">
        <v>26</v>
      </c>
      <c r="B18" s="49">
        <f>'тр_2 прием'!D20+'тр_3 прием'!D20+'тр_4 прием'!D20</f>
        <v>5600</v>
      </c>
      <c r="C18" s="50"/>
      <c r="D18" s="49">
        <f>'тр_2 прием'!H20+'тр_3 прием'!H20+'тр_4 прием'!H20</f>
        <v>3640</v>
      </c>
      <c r="E18" s="50">
        <f>D18/B18</f>
        <v>0.65</v>
      </c>
      <c r="F18" s="51"/>
      <c r="G18" s="52"/>
    </row>
    <row r="19" spans="1:7" ht="12.75">
      <c r="A19" s="34" t="s">
        <v>27</v>
      </c>
      <c r="B19" s="49">
        <f>'тр_2 прием'!D21+'тр_3 прием'!D21+'тр_4 прием'!D21</f>
        <v>6160</v>
      </c>
      <c r="C19" s="50"/>
      <c r="D19" s="49">
        <f>'тр_2 прием'!H21+'тр_3 прием'!H21+'тр_4 прием'!H21</f>
        <v>3640</v>
      </c>
      <c r="E19" s="50">
        <f aca="true" t="shared" si="0" ref="E19:E41">D19/B19</f>
        <v>0.5909090909090909</v>
      </c>
      <c r="F19" s="51"/>
      <c r="G19" s="52"/>
    </row>
    <row r="20" spans="1:7" ht="12.75">
      <c r="A20" s="34" t="s">
        <v>28</v>
      </c>
      <c r="B20" s="49">
        <f>'тр_2 прием'!D22+'тр_3 прием'!D22+'тр_4 прием'!D22</f>
        <v>4760</v>
      </c>
      <c r="C20" s="50"/>
      <c r="D20" s="49">
        <f>'тр_2 прием'!H22+'тр_3 прием'!H22+'тр_4 прием'!H22</f>
        <v>3640</v>
      </c>
      <c r="E20" s="50">
        <f t="shared" si="0"/>
        <v>0.7647058823529411</v>
      </c>
      <c r="F20" s="51"/>
      <c r="G20" s="52"/>
    </row>
    <row r="21" spans="1:7" ht="12.75">
      <c r="A21" s="34" t="s">
        <v>29</v>
      </c>
      <c r="B21" s="49">
        <f>'тр_2 прием'!D23+'тр_3 прием'!D23+'тр_4 прием'!D23</f>
        <v>4200</v>
      </c>
      <c r="C21" s="50"/>
      <c r="D21" s="49">
        <f>'тр_2 прием'!H23+'тр_3 прием'!H23+'тр_4 прием'!H23</f>
        <v>3640</v>
      </c>
      <c r="E21" s="50">
        <f t="shared" si="0"/>
        <v>0.8666666666666667</v>
      </c>
      <c r="F21" s="51"/>
      <c r="G21" s="52"/>
    </row>
    <row r="22" spans="1:7" ht="12.75">
      <c r="A22" s="34" t="s">
        <v>30</v>
      </c>
      <c r="B22" s="49">
        <f>'тр_2 прием'!D24+'тр_3 прием'!D24+'тр_4 прием'!D24</f>
        <v>3920</v>
      </c>
      <c r="C22" s="50"/>
      <c r="D22" s="49">
        <f>'тр_2 прием'!H24+'тр_3 прием'!H24+'тр_4 прием'!H24</f>
        <v>3920</v>
      </c>
      <c r="E22" s="50">
        <f t="shared" si="0"/>
        <v>1</v>
      </c>
      <c r="F22" s="51"/>
      <c r="G22" s="52"/>
    </row>
    <row r="23" spans="1:7" ht="12.75">
      <c r="A23" s="34" t="s">
        <v>31</v>
      </c>
      <c r="B23" s="49">
        <f>'тр_2 прием'!D25+'тр_3 прием'!D25+'тр_4 прием'!D25</f>
        <v>3640</v>
      </c>
      <c r="C23" s="50"/>
      <c r="D23" s="49">
        <f>'тр_2 прием'!H25+'тр_3 прием'!H25+'тр_4 прием'!H25</f>
        <v>3920</v>
      </c>
      <c r="E23" s="50">
        <f t="shared" si="0"/>
        <v>1.0769230769230769</v>
      </c>
      <c r="F23" s="51"/>
      <c r="G23" s="52"/>
    </row>
    <row r="24" spans="1:7" ht="12.75">
      <c r="A24" s="34" t="s">
        <v>32</v>
      </c>
      <c r="B24" s="49">
        <f>'тр_2 прием'!D26+'тр_3 прием'!D26+'тр_4 прием'!D26</f>
        <v>5040</v>
      </c>
      <c r="C24" s="50"/>
      <c r="D24" s="49">
        <f>'тр_2 прием'!H26+'тр_3 прием'!H26+'тр_4 прием'!H26</f>
        <v>3080</v>
      </c>
      <c r="E24" s="50">
        <f t="shared" si="0"/>
        <v>0.6111111111111112</v>
      </c>
      <c r="F24" s="51"/>
      <c r="G24" s="52"/>
    </row>
    <row r="25" spans="1:7" ht="12.75">
      <c r="A25" s="34" t="s">
        <v>33</v>
      </c>
      <c r="B25" s="49">
        <f>'тр_2 прием'!D27+'тр_3 прием'!D27+'тр_4 прием'!D27</f>
        <v>5600</v>
      </c>
      <c r="C25" s="50"/>
      <c r="D25" s="49">
        <f>'тр_2 прием'!H27+'тр_3 прием'!H27+'тр_4 прием'!H27</f>
        <v>2800</v>
      </c>
      <c r="E25" s="50">
        <f t="shared" si="0"/>
        <v>0.5</v>
      </c>
      <c r="F25" s="51"/>
      <c r="G25" s="52"/>
    </row>
    <row r="26" spans="1:7" ht="12.75">
      <c r="A26" s="34" t="s">
        <v>34</v>
      </c>
      <c r="B26" s="49">
        <f>'тр_2 прием'!D28+'тр_3 прием'!D28+'тр_4 прием'!D28</f>
        <v>4200</v>
      </c>
      <c r="C26" s="50"/>
      <c r="D26" s="49">
        <f>'тр_2 прием'!H28+'тр_3 прием'!H28+'тр_4 прием'!H28</f>
        <v>2240</v>
      </c>
      <c r="E26" s="50">
        <f t="shared" si="0"/>
        <v>0.5333333333333333</v>
      </c>
      <c r="F26" s="51"/>
      <c r="G26" s="52"/>
    </row>
    <row r="27" spans="1:7" ht="12.75">
      <c r="A27" s="34" t="s">
        <v>35</v>
      </c>
      <c r="B27" s="49">
        <f>'тр_2 прием'!D29+'тр_3 прием'!D29+'тр_4 прием'!D29</f>
        <v>3640</v>
      </c>
      <c r="C27" s="50"/>
      <c r="D27" s="49">
        <f>'тр_2 прием'!H29+'тр_3 прием'!H29+'тр_4 прием'!H29</f>
        <v>2240</v>
      </c>
      <c r="E27" s="50">
        <f t="shared" si="0"/>
        <v>0.6153846153846154</v>
      </c>
      <c r="F27" s="51"/>
      <c r="G27" s="52"/>
    </row>
    <row r="28" spans="1:7" ht="12.75">
      <c r="A28" s="34" t="s">
        <v>36</v>
      </c>
      <c r="B28" s="49">
        <f>'тр_2 прием'!D30+'тр_3 прием'!D30+'тр_4 прием'!D30</f>
        <v>4200</v>
      </c>
      <c r="C28" s="50"/>
      <c r="D28" s="49">
        <f>'тр_2 прием'!H30+'тр_3 прием'!H30+'тр_4 прием'!H30</f>
        <v>2240</v>
      </c>
      <c r="E28" s="50">
        <f t="shared" si="0"/>
        <v>0.5333333333333333</v>
      </c>
      <c r="F28" s="51"/>
      <c r="G28" s="52"/>
    </row>
    <row r="29" spans="1:7" ht="12.75">
      <c r="A29" s="34" t="s">
        <v>37</v>
      </c>
      <c r="B29" s="49">
        <f>'тр_2 прием'!D31+'тр_3 прием'!D31+'тр_4 прием'!D31</f>
        <v>4480</v>
      </c>
      <c r="C29" s="50"/>
      <c r="D29" s="49">
        <f>'тр_2 прием'!H31+'тр_3 прием'!H31+'тр_4 прием'!H31</f>
        <v>2520</v>
      </c>
      <c r="E29" s="50">
        <f t="shared" si="0"/>
        <v>0.5625</v>
      </c>
      <c r="F29" s="51"/>
      <c r="G29" s="52"/>
    </row>
    <row r="30" spans="1:7" ht="12.75">
      <c r="A30" s="34" t="s">
        <v>38</v>
      </c>
      <c r="B30" s="49">
        <f>'тр_2 прием'!D32+'тр_3 прием'!D32+'тр_4 прием'!D32</f>
        <v>6160</v>
      </c>
      <c r="C30" s="50"/>
      <c r="D30" s="49">
        <f>'тр_2 прием'!H32+'тр_3 прием'!H32+'тр_4 прием'!H32</f>
        <v>3080</v>
      </c>
      <c r="E30" s="50">
        <f t="shared" si="0"/>
        <v>0.5</v>
      </c>
      <c r="F30" s="51"/>
      <c r="G30" s="52"/>
    </row>
    <row r="31" spans="1:7" ht="12.75">
      <c r="A31" s="34" t="s">
        <v>39</v>
      </c>
      <c r="B31" s="49">
        <f>'тр_2 прием'!D33+'тр_3 прием'!D33+'тр_4 прием'!D33</f>
        <v>7000</v>
      </c>
      <c r="C31" s="50"/>
      <c r="D31" s="49">
        <f>'тр_2 прием'!H33+'тр_3 прием'!H33+'тр_4 прием'!H33</f>
        <v>3080</v>
      </c>
      <c r="E31" s="50">
        <f t="shared" si="0"/>
        <v>0.44</v>
      </c>
      <c r="F31" s="51"/>
      <c r="G31" s="52"/>
    </row>
    <row r="32" spans="1:7" ht="12.75">
      <c r="A32" s="34" t="s">
        <v>40</v>
      </c>
      <c r="B32" s="49">
        <f>'тр_2 прием'!D34+'тр_3 прием'!D34+'тр_4 прием'!D34</f>
        <v>5320</v>
      </c>
      <c r="C32" s="50"/>
      <c r="D32" s="49">
        <f>'тр_2 прием'!H34+'тр_3 прием'!H34+'тр_4 прием'!H34</f>
        <v>2240</v>
      </c>
      <c r="E32" s="50">
        <f t="shared" si="0"/>
        <v>0.42105263157894735</v>
      </c>
      <c r="F32" s="51"/>
      <c r="G32" s="52"/>
    </row>
    <row r="33" spans="1:7" ht="12.75">
      <c r="A33" s="34" t="s">
        <v>41</v>
      </c>
      <c r="B33" s="49">
        <f>'тр_2 прием'!D35+'тр_3 прием'!D35+'тр_4 прием'!D35</f>
        <v>4200</v>
      </c>
      <c r="C33" s="50"/>
      <c r="D33" s="49">
        <f>'тр_2 прием'!H35+'тр_3 прием'!H35+'тр_4 прием'!H35</f>
        <v>3080</v>
      </c>
      <c r="E33" s="50">
        <f t="shared" si="0"/>
        <v>0.7333333333333333</v>
      </c>
      <c r="F33" s="51"/>
      <c r="G33" s="52"/>
    </row>
    <row r="34" spans="1:7" ht="12.75">
      <c r="A34" s="34" t="s">
        <v>42</v>
      </c>
      <c r="B34" s="49">
        <f>'тр_2 прием'!D36+'тр_3 прием'!D36+'тр_4 прием'!D36</f>
        <v>3920</v>
      </c>
      <c r="C34" s="50"/>
      <c r="D34" s="49">
        <f>'тр_2 прием'!H36+'тр_3 прием'!H36+'тр_4 прием'!H36</f>
        <v>2800</v>
      </c>
      <c r="E34" s="50">
        <f t="shared" si="0"/>
        <v>0.7142857142857143</v>
      </c>
      <c r="F34" s="51"/>
      <c r="G34" s="52"/>
    </row>
    <row r="35" spans="1:7" ht="12.75">
      <c r="A35" s="34" t="s">
        <v>43</v>
      </c>
      <c r="B35" s="49">
        <f>'тр_2 прием'!D37+'тр_3 прием'!D37+'тр_4 прием'!D37</f>
        <v>4200</v>
      </c>
      <c r="C35" s="50"/>
      <c r="D35" s="49">
        <f>'тр_2 прием'!H37+'тр_3 прием'!H37+'тр_4 прием'!H37</f>
        <v>2800</v>
      </c>
      <c r="E35" s="50">
        <f t="shared" si="0"/>
        <v>0.6666666666666666</v>
      </c>
      <c r="F35" s="51"/>
      <c r="G35" s="52" t="s">
        <v>172</v>
      </c>
    </row>
    <row r="36" spans="1:7" ht="12.75">
      <c r="A36" s="34" t="s">
        <v>44</v>
      </c>
      <c r="B36" s="49">
        <f>'тр_2 прием'!D38+'тр_3 прием'!D38+'тр_4 прием'!D38</f>
        <v>3640</v>
      </c>
      <c r="C36" s="50"/>
      <c r="D36" s="49">
        <f>'тр_2 прием'!H38+'тр_3 прием'!H38+'тр_4 прием'!H38</f>
        <v>3360</v>
      </c>
      <c r="E36" s="50">
        <f t="shared" si="0"/>
        <v>0.9230769230769231</v>
      </c>
      <c r="F36" s="51"/>
      <c r="G36" s="52"/>
    </row>
    <row r="37" spans="1:7" ht="12.75">
      <c r="A37" s="34" t="s">
        <v>45</v>
      </c>
      <c r="B37" s="49">
        <f>'тр_2 прием'!D39+'тр_3 прием'!D39+'тр_4 прием'!D39</f>
        <v>5600</v>
      </c>
      <c r="C37" s="50"/>
      <c r="D37" s="49">
        <f>'тр_2 прием'!H39+'тр_3 прием'!H39+'тр_4 прием'!H39</f>
        <v>2800</v>
      </c>
      <c r="E37" s="50">
        <f t="shared" si="0"/>
        <v>0.5</v>
      </c>
      <c r="F37" s="51"/>
      <c r="G37" s="52"/>
    </row>
    <row r="38" spans="1:7" ht="12.75">
      <c r="A38" s="34" t="s">
        <v>46</v>
      </c>
      <c r="B38" s="49">
        <f>'тр_2 прием'!D40+'тр_3 прием'!D40+'тр_4 прием'!D40</f>
        <v>5040</v>
      </c>
      <c r="C38" s="50"/>
      <c r="D38" s="49">
        <f>'тр_2 прием'!H40+'тр_3 прием'!H40+'тр_4 прием'!H40</f>
        <v>2520</v>
      </c>
      <c r="E38" s="50">
        <f t="shared" si="0"/>
        <v>0.5</v>
      </c>
      <c r="F38" s="51"/>
      <c r="G38" s="52"/>
    </row>
    <row r="39" spans="1:7" ht="12.75">
      <c r="A39" s="34" t="s">
        <v>47</v>
      </c>
      <c r="B39" s="49">
        <f>'тр_2 прием'!D41+'тр_3 прием'!D41+'тр_4 прием'!D41</f>
        <v>5320</v>
      </c>
      <c r="C39" s="50"/>
      <c r="D39" s="49">
        <f>'тр_2 прием'!H41+'тр_3 прием'!H41+'тр_4 прием'!H41</f>
        <v>1960</v>
      </c>
      <c r="E39" s="50">
        <f t="shared" si="0"/>
        <v>0.3684210526315789</v>
      </c>
      <c r="F39" s="51"/>
      <c r="G39" s="52"/>
    </row>
    <row r="40" spans="1:7" ht="12.75">
      <c r="A40" s="34" t="s">
        <v>48</v>
      </c>
      <c r="B40" s="49">
        <f>'тр_2 прием'!D42+'тр_3 прием'!D42+'тр_4 прием'!D42</f>
        <v>4200</v>
      </c>
      <c r="C40" s="50"/>
      <c r="D40" s="49">
        <f>'тр_2 прием'!H42+'тр_3 прием'!H42+'тр_4 прием'!H42</f>
        <v>1960</v>
      </c>
      <c r="E40" s="50">
        <f t="shared" si="0"/>
        <v>0.4666666666666667</v>
      </c>
      <c r="F40" s="51"/>
      <c r="G40" s="52"/>
    </row>
    <row r="41" spans="1:7" ht="12.75">
      <c r="A41" s="34" t="s">
        <v>49</v>
      </c>
      <c r="B41" s="49">
        <f>'тр_2 прием'!D43+'тр_3 прием'!D43+'тр_4 прием'!D43</f>
        <v>3920</v>
      </c>
      <c r="C41" s="50"/>
      <c r="D41" s="49">
        <f>'тр_2 прием'!H43+'тр_3 прием'!H43+'тр_4 прием'!H43</f>
        <v>2800</v>
      </c>
      <c r="E41" s="50">
        <f t="shared" si="0"/>
        <v>0.7142857142857143</v>
      </c>
      <c r="F41" s="51"/>
      <c r="G41" s="52"/>
    </row>
    <row r="42" spans="1:7" ht="12.75">
      <c r="A42" s="53" t="s">
        <v>173</v>
      </c>
      <c r="B42" s="54">
        <f>SUM(B17:B41)</f>
        <v>113960</v>
      </c>
      <c r="C42" s="49"/>
      <c r="D42" s="54">
        <f>SUM(D17:D41)</f>
        <v>70000</v>
      </c>
      <c r="E42" s="55">
        <f>D42/B42</f>
        <v>0.6142506142506142</v>
      </c>
      <c r="F42" s="49"/>
      <c r="G42" s="5"/>
    </row>
    <row r="43" spans="1:7" ht="12.75">
      <c r="A43" s="48" t="s">
        <v>174</v>
      </c>
      <c r="B43" s="5"/>
      <c r="C43" s="5"/>
      <c r="D43" s="5"/>
      <c r="E43" s="5"/>
      <c r="F43" s="5"/>
      <c r="G43" s="5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40"/>
      <c r="B45" s="41" t="s">
        <v>164</v>
      </c>
      <c r="C45" s="42"/>
      <c r="D45" s="56"/>
      <c r="E45" s="57" t="s">
        <v>175</v>
      </c>
      <c r="F45" s="58"/>
      <c r="G45" s="33"/>
    </row>
    <row r="46" spans="1:7" ht="12.75">
      <c r="A46" s="59" t="s">
        <v>166</v>
      </c>
      <c r="B46" s="60" t="s">
        <v>176</v>
      </c>
      <c r="C46" s="56"/>
      <c r="D46" s="48" t="s">
        <v>177</v>
      </c>
      <c r="E46" s="23" t="s">
        <v>178</v>
      </c>
      <c r="F46" s="48" t="s">
        <v>179</v>
      </c>
      <c r="G46" s="4" t="s">
        <v>167</v>
      </c>
    </row>
    <row r="47" spans="1:7" ht="12.75">
      <c r="A47" s="5" t="s">
        <v>180</v>
      </c>
      <c r="B47" s="61">
        <f>SUM(B26:B28)</f>
        <v>12040</v>
      </c>
      <c r="C47" s="5"/>
      <c r="D47" s="61">
        <f>SUM(D26:D28)</f>
        <v>6720</v>
      </c>
      <c r="E47" s="61">
        <f>B47/3</f>
        <v>4013.3333333333335</v>
      </c>
      <c r="F47" s="61">
        <f>D47/3</f>
        <v>2240</v>
      </c>
      <c r="G47" s="37">
        <f>F47/E47</f>
        <v>0.5581395348837209</v>
      </c>
    </row>
    <row r="48" spans="1:7" ht="12.75">
      <c r="A48" s="5" t="s">
        <v>181</v>
      </c>
      <c r="B48" s="61">
        <f>SUM(B35:B38)</f>
        <v>18480</v>
      </c>
      <c r="C48" s="5"/>
      <c r="D48" s="61">
        <f>SUM(D35:D38)</f>
        <v>11480</v>
      </c>
      <c r="E48" s="61">
        <f>B48/4</f>
        <v>4620</v>
      </c>
      <c r="F48" s="61">
        <f>D48/4</f>
        <v>2870</v>
      </c>
      <c r="G48" s="37">
        <f>F48/E48</f>
        <v>0.6212121212121212</v>
      </c>
    </row>
    <row r="49" spans="1:7" ht="12.75">
      <c r="A49" s="5" t="s">
        <v>182</v>
      </c>
      <c r="B49" s="61">
        <f>B42</f>
        <v>113960</v>
      </c>
      <c r="C49" s="5"/>
      <c r="D49" s="61">
        <f>D42</f>
        <v>70000</v>
      </c>
      <c r="E49" s="61">
        <f>B49/24</f>
        <v>4748.333333333333</v>
      </c>
      <c r="F49" s="61">
        <f>D49/24</f>
        <v>2916.6666666666665</v>
      </c>
      <c r="G49" s="37">
        <f>F49/E49</f>
        <v>0.6142506142506142</v>
      </c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 t="s">
        <v>183</v>
      </c>
      <c r="C52" s="3"/>
      <c r="D52" s="3"/>
      <c r="E52" s="3"/>
      <c r="F52" s="3"/>
      <c r="G52" s="3"/>
    </row>
    <row r="53" spans="1:7" ht="12.75">
      <c r="A53" s="62"/>
      <c r="B53" s="62"/>
      <c r="C53" s="62"/>
      <c r="D53" s="62"/>
      <c r="E53" s="62"/>
      <c r="F53" s="62"/>
      <c r="G53" s="62"/>
    </row>
    <row r="54" spans="1:7" ht="12.75">
      <c r="A54" s="2"/>
      <c r="B54" s="2"/>
      <c r="C54" s="2"/>
      <c r="D54" s="2"/>
      <c r="E54" s="2"/>
      <c r="F54" s="2"/>
      <c r="G54" s="2"/>
    </row>
  </sheetData>
  <sheetProtection/>
  <mergeCells count="6">
    <mergeCell ref="A1:C1"/>
    <mergeCell ref="A3:C3"/>
    <mergeCell ref="F3:G3"/>
    <mergeCell ref="F5:G5"/>
    <mergeCell ref="F6:G6"/>
    <mergeCell ref="A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22">
      <selection activeCell="K34" sqref="K34"/>
    </sheetView>
  </sheetViews>
  <sheetFormatPr defaultColWidth="9.140625" defaultRowHeight="12.75"/>
  <cols>
    <col min="1" max="1" width="7.140625" style="0" customWidth="1"/>
    <col min="2" max="2" width="15.7109375" style="0" customWidth="1"/>
    <col min="3" max="3" width="6.421875" style="0" customWidth="1"/>
    <col min="4" max="4" width="15.7109375" style="0" customWidth="1"/>
    <col min="5" max="5" width="14.28125" style="0" customWidth="1"/>
    <col min="6" max="6" width="12.8515625" style="0" customWidth="1"/>
    <col min="7" max="7" width="11.421875" style="0" customWidth="1"/>
  </cols>
  <sheetData>
    <row r="1" spans="1:7" ht="15.75">
      <c r="A1" s="92" t="s">
        <v>202</v>
      </c>
      <c r="B1" s="92"/>
      <c r="C1" s="92"/>
      <c r="D1" s="39"/>
      <c r="E1" s="2" t="s">
        <v>0</v>
      </c>
      <c r="F1" s="3"/>
      <c r="G1" s="3"/>
    </row>
    <row r="2" spans="1:7" ht="12.75">
      <c r="A2" s="2" t="s">
        <v>154</v>
      </c>
      <c r="B2" s="2"/>
      <c r="C2" s="2"/>
      <c r="D2" s="3"/>
      <c r="E2" s="2"/>
      <c r="F2" s="3"/>
      <c r="G2" s="3"/>
    </row>
    <row r="3" spans="1:7" ht="15.75" customHeight="1">
      <c r="A3" s="93" t="s">
        <v>155</v>
      </c>
      <c r="B3" s="93"/>
      <c r="C3" s="93"/>
      <c r="D3" s="39"/>
      <c r="E3" s="2" t="s">
        <v>2</v>
      </c>
      <c r="F3" s="92" t="s">
        <v>184</v>
      </c>
      <c r="G3" s="92"/>
    </row>
    <row r="4" spans="1:7" ht="12.75">
      <c r="A4" s="2"/>
      <c r="B4" s="2" t="s">
        <v>157</v>
      </c>
      <c r="C4" s="2"/>
      <c r="D4" s="3"/>
      <c r="E4" s="2"/>
      <c r="F4" s="2"/>
      <c r="G4" s="2"/>
    </row>
    <row r="5" spans="1:7" ht="14.25">
      <c r="A5" s="1"/>
      <c r="B5" s="1"/>
      <c r="C5" s="1"/>
      <c r="D5" s="3"/>
      <c r="E5" s="2" t="s">
        <v>158</v>
      </c>
      <c r="F5" s="97" t="s">
        <v>185</v>
      </c>
      <c r="G5" s="97"/>
    </row>
    <row r="6" spans="1:7" ht="12.75">
      <c r="A6" s="2" t="s">
        <v>6</v>
      </c>
      <c r="B6" s="2"/>
      <c r="C6" s="2"/>
      <c r="D6" s="2"/>
      <c r="E6" s="2"/>
      <c r="F6" s="2"/>
      <c r="G6" s="2"/>
    </row>
    <row r="7" spans="1:7" ht="12.75">
      <c r="A7" s="2" t="s">
        <v>7</v>
      </c>
      <c r="B7" s="2"/>
      <c r="C7" s="2"/>
      <c r="D7" s="2"/>
      <c r="E7" s="2"/>
      <c r="F7" s="2"/>
      <c r="G7" s="2"/>
    </row>
    <row r="8" spans="1:7" ht="12.75">
      <c r="A8" s="2"/>
      <c r="B8" s="2"/>
      <c r="C8" s="2"/>
      <c r="D8" s="2"/>
      <c r="E8" s="2"/>
      <c r="F8" s="2"/>
      <c r="G8" s="2"/>
    </row>
    <row r="9" spans="1:7" ht="15.75">
      <c r="A9" s="2"/>
      <c r="B9" s="2"/>
      <c r="C9" s="2"/>
      <c r="D9" s="6" t="s">
        <v>161</v>
      </c>
      <c r="E9" s="2"/>
      <c r="F9" s="2"/>
      <c r="G9" s="2"/>
    </row>
    <row r="10" spans="1:7" ht="15.75">
      <c r="A10" s="6" t="str">
        <f>'сум тр_ры прием'!A10</f>
        <v>            вычисления нагрузок и тангенса "фи" за  21  декабря 2016 г                       </v>
      </c>
      <c r="B10" s="2"/>
      <c r="C10" s="2"/>
      <c r="D10" s="2"/>
      <c r="E10" s="2"/>
      <c r="F10" s="2"/>
      <c r="G10" s="2"/>
    </row>
    <row r="11" spans="1:7" ht="15.75">
      <c r="A11" s="96" t="s">
        <v>186</v>
      </c>
      <c r="B11" s="96"/>
      <c r="C11" s="96"/>
      <c r="D11" s="96"/>
      <c r="E11" s="96"/>
      <c r="F11" s="96"/>
      <c r="G11" s="96"/>
    </row>
    <row r="12" spans="1:7" ht="12.75">
      <c r="A12" s="2"/>
      <c r="B12" s="2"/>
      <c r="C12" s="2" t="s">
        <v>163</v>
      </c>
      <c r="D12" s="2"/>
      <c r="E12" s="2"/>
      <c r="F12" s="2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40"/>
      <c r="B14" s="41" t="s">
        <v>164</v>
      </c>
      <c r="C14" s="42"/>
      <c r="D14" s="42"/>
      <c r="E14" s="40"/>
      <c r="F14" s="43" t="s">
        <v>165</v>
      </c>
      <c r="G14" s="10"/>
    </row>
    <row r="15" spans="1:7" ht="12.75">
      <c r="A15" s="44" t="s">
        <v>166</v>
      </c>
      <c r="B15" s="9"/>
      <c r="C15" s="10"/>
      <c r="D15" s="11"/>
      <c r="E15" s="45" t="s">
        <v>167</v>
      </c>
      <c r="F15" s="46" t="s">
        <v>168</v>
      </c>
      <c r="G15" s="18" t="s">
        <v>169</v>
      </c>
    </row>
    <row r="16" spans="1:7" ht="12.75">
      <c r="A16" s="47"/>
      <c r="B16" s="23" t="s">
        <v>170</v>
      </c>
      <c r="C16" s="24"/>
      <c r="D16" s="22" t="s">
        <v>171</v>
      </c>
      <c r="E16" s="48"/>
      <c r="F16" s="15"/>
      <c r="G16" s="18"/>
    </row>
    <row r="17" spans="1:7" ht="12.75">
      <c r="A17" s="33" t="s">
        <v>25</v>
      </c>
      <c r="B17" s="49"/>
      <c r="C17" s="49"/>
      <c r="D17" s="49"/>
      <c r="E17" s="49"/>
      <c r="F17" s="49"/>
      <c r="G17" s="5"/>
    </row>
    <row r="18" spans="1:7" ht="12.75">
      <c r="A18" s="34" t="s">
        <v>26</v>
      </c>
      <c r="B18" s="49">
        <f>'ТГ 1'!D20+'ТГ 2'!D20</f>
        <v>13140</v>
      </c>
      <c r="C18" s="50"/>
      <c r="D18" s="49">
        <f>'ТГ 1'!H20+'ТГ 2'!H20</f>
        <v>8640</v>
      </c>
      <c r="E18" s="50">
        <f>D18/B18</f>
        <v>0.6575342465753424</v>
      </c>
      <c r="F18" s="51"/>
      <c r="G18" s="52"/>
    </row>
    <row r="19" spans="1:7" ht="12.75">
      <c r="A19" s="34" t="s">
        <v>27</v>
      </c>
      <c r="B19" s="49">
        <f>'ТГ 1'!D21+'ТГ 2'!D21</f>
        <v>13680</v>
      </c>
      <c r="C19" s="50"/>
      <c r="D19" s="49">
        <f>'ТГ 1'!H21+'ТГ 2'!H21</f>
        <v>8820</v>
      </c>
      <c r="E19" s="50">
        <f aca="true" t="shared" si="0" ref="E19:E42">D19/B19</f>
        <v>0.6447368421052632</v>
      </c>
      <c r="F19" s="51"/>
      <c r="G19" s="52"/>
    </row>
    <row r="20" spans="1:7" ht="12.75">
      <c r="A20" s="34" t="s">
        <v>28</v>
      </c>
      <c r="B20" s="49">
        <f>'ТГ 1'!D22+'ТГ 2'!D22</f>
        <v>13680</v>
      </c>
      <c r="C20" s="50"/>
      <c r="D20" s="49">
        <f>'ТГ 1'!H22+'ТГ 2'!H22</f>
        <v>8280</v>
      </c>
      <c r="E20" s="50">
        <f t="shared" si="0"/>
        <v>0.6052631578947368</v>
      </c>
      <c r="F20" s="51"/>
      <c r="G20" s="52"/>
    </row>
    <row r="21" spans="1:7" ht="12.75">
      <c r="A21" s="34" t="s">
        <v>29</v>
      </c>
      <c r="B21" s="49">
        <f>'ТГ 1'!D23+'ТГ 2'!D23</f>
        <v>14400</v>
      </c>
      <c r="C21" s="50"/>
      <c r="D21" s="49">
        <f>'ТГ 1'!H23+'ТГ 2'!H23</f>
        <v>8460</v>
      </c>
      <c r="E21" s="50">
        <f t="shared" si="0"/>
        <v>0.5875</v>
      </c>
      <c r="F21" s="51"/>
      <c r="G21" s="52"/>
    </row>
    <row r="22" spans="1:7" ht="12.75">
      <c r="A22" s="34" t="s">
        <v>30</v>
      </c>
      <c r="B22" s="49">
        <f>'ТГ 1'!D24+'ТГ 2'!D24</f>
        <v>14580</v>
      </c>
      <c r="C22" s="50"/>
      <c r="D22" s="49">
        <f>'ТГ 1'!H24+'ТГ 2'!H24</f>
        <v>8640</v>
      </c>
      <c r="E22" s="50">
        <f t="shared" si="0"/>
        <v>0.5925925925925926</v>
      </c>
      <c r="F22" s="51"/>
      <c r="G22" s="52"/>
    </row>
    <row r="23" spans="1:7" ht="12.75">
      <c r="A23" s="34" t="s">
        <v>31</v>
      </c>
      <c r="B23" s="49">
        <f>'ТГ 1'!D25+'ТГ 2'!D25</f>
        <v>14940</v>
      </c>
      <c r="C23" s="50"/>
      <c r="D23" s="49">
        <f>'ТГ 1'!H25+'ТГ 2'!H25</f>
        <v>8280</v>
      </c>
      <c r="E23" s="50">
        <f t="shared" si="0"/>
        <v>0.5542168674698795</v>
      </c>
      <c r="F23" s="51"/>
      <c r="G23" s="52"/>
    </row>
    <row r="24" spans="1:7" ht="12.75">
      <c r="A24" s="34" t="s">
        <v>32</v>
      </c>
      <c r="B24" s="49">
        <f>'ТГ 1'!D26+'ТГ 2'!D26</f>
        <v>14040</v>
      </c>
      <c r="C24" s="50"/>
      <c r="D24" s="49">
        <f>'ТГ 1'!H26+'ТГ 2'!H26</f>
        <v>9000</v>
      </c>
      <c r="E24" s="50">
        <f t="shared" si="0"/>
        <v>0.6410256410256411</v>
      </c>
      <c r="F24" s="51"/>
      <c r="G24" s="52"/>
    </row>
    <row r="25" spans="1:7" ht="12.75">
      <c r="A25" s="34" t="s">
        <v>33</v>
      </c>
      <c r="B25" s="49">
        <f>'ТГ 1'!D27+'ТГ 2'!D27</f>
        <v>14760</v>
      </c>
      <c r="C25" s="50"/>
      <c r="D25" s="49">
        <f>'ТГ 1'!H27+'ТГ 2'!H27</f>
        <v>9180</v>
      </c>
      <c r="E25" s="50">
        <f t="shared" si="0"/>
        <v>0.6219512195121951</v>
      </c>
      <c r="F25" s="51"/>
      <c r="G25" s="52"/>
    </row>
    <row r="26" spans="1:7" ht="12.75">
      <c r="A26" s="34" t="s">
        <v>34</v>
      </c>
      <c r="B26" s="49">
        <f>'ТГ 1'!D28+'ТГ 2'!D28</f>
        <v>16200</v>
      </c>
      <c r="C26" s="50"/>
      <c r="D26" s="49">
        <f>'ТГ 1'!H28+'ТГ 2'!H28</f>
        <v>9540</v>
      </c>
      <c r="E26" s="50">
        <f t="shared" si="0"/>
        <v>0.5888888888888889</v>
      </c>
      <c r="F26" s="51"/>
      <c r="G26" s="52"/>
    </row>
    <row r="27" spans="1:7" ht="12.75">
      <c r="A27" s="34" t="s">
        <v>35</v>
      </c>
      <c r="B27" s="49">
        <f>'ТГ 1'!D29+'ТГ 2'!D29</f>
        <v>16740</v>
      </c>
      <c r="C27" s="50"/>
      <c r="D27" s="49">
        <f>'ТГ 1'!H29+'ТГ 2'!H29</f>
        <v>9540</v>
      </c>
      <c r="E27" s="50">
        <f t="shared" si="0"/>
        <v>0.5698924731182796</v>
      </c>
      <c r="F27" s="51"/>
      <c r="G27" s="52"/>
    </row>
    <row r="28" spans="1:7" ht="12.75">
      <c r="A28" s="34" t="s">
        <v>36</v>
      </c>
      <c r="B28" s="49">
        <f>'ТГ 1'!D30+'ТГ 2'!D30</f>
        <v>16200</v>
      </c>
      <c r="C28" s="50"/>
      <c r="D28" s="49">
        <f>'ТГ 1'!H30+'ТГ 2'!H30</f>
        <v>9720</v>
      </c>
      <c r="E28" s="50">
        <f t="shared" si="0"/>
        <v>0.6</v>
      </c>
      <c r="F28" s="51"/>
      <c r="G28" s="52"/>
    </row>
    <row r="29" spans="1:7" ht="12.75">
      <c r="A29" s="34" t="s">
        <v>37</v>
      </c>
      <c r="B29" s="49">
        <f>'ТГ 1'!D31+'ТГ 2'!D31</f>
        <v>15840</v>
      </c>
      <c r="C29" s="50"/>
      <c r="D29" s="49">
        <f>'ТГ 1'!H31+'ТГ 2'!H31</f>
        <v>9720</v>
      </c>
      <c r="E29" s="50">
        <f t="shared" si="0"/>
        <v>0.6136363636363636</v>
      </c>
      <c r="F29" s="51"/>
      <c r="G29" s="52"/>
    </row>
    <row r="30" spans="1:7" ht="12.75">
      <c r="A30" s="34" t="s">
        <v>38</v>
      </c>
      <c r="B30" s="49">
        <f>'ТГ 1'!D32+'ТГ 2'!D32</f>
        <v>14580</v>
      </c>
      <c r="C30" s="50"/>
      <c r="D30" s="49">
        <f>'ТГ 1'!H32+'ТГ 2'!H32</f>
        <v>9360</v>
      </c>
      <c r="E30" s="50">
        <f t="shared" si="0"/>
        <v>0.6419753086419753</v>
      </c>
      <c r="F30" s="51"/>
      <c r="G30" s="52"/>
    </row>
    <row r="31" spans="1:7" ht="12.75">
      <c r="A31" s="34" t="s">
        <v>39</v>
      </c>
      <c r="B31" s="49">
        <f>'ТГ 1'!D33+'ТГ 2'!D33</f>
        <v>14220</v>
      </c>
      <c r="C31" s="50"/>
      <c r="D31" s="49">
        <f>'ТГ 1'!H33+'ТГ 2'!H33</f>
        <v>9360</v>
      </c>
      <c r="E31" s="50">
        <f t="shared" si="0"/>
        <v>0.6582278481012658</v>
      </c>
      <c r="F31" s="51"/>
      <c r="G31" s="52"/>
    </row>
    <row r="32" spans="1:7" ht="12.75">
      <c r="A32" s="34" t="s">
        <v>40</v>
      </c>
      <c r="B32" s="49">
        <f>'ТГ 1'!D34+'ТГ 2'!D34</f>
        <v>14760</v>
      </c>
      <c r="C32" s="50"/>
      <c r="D32" s="49">
        <f>'ТГ 1'!H34+'ТГ 2'!H34</f>
        <v>9720</v>
      </c>
      <c r="E32" s="50">
        <f t="shared" si="0"/>
        <v>0.6585365853658537</v>
      </c>
      <c r="F32" s="51"/>
      <c r="G32" s="52"/>
    </row>
    <row r="33" spans="1:7" ht="12.75">
      <c r="A33" s="34" t="s">
        <v>41</v>
      </c>
      <c r="B33" s="49">
        <f>'ТГ 1'!D35+'ТГ 2'!D35</f>
        <v>16200</v>
      </c>
      <c r="C33" s="50"/>
      <c r="D33" s="49">
        <f>'ТГ 1'!H35+'ТГ 2'!H35</f>
        <v>9180</v>
      </c>
      <c r="E33" s="50">
        <f t="shared" si="0"/>
        <v>0.5666666666666667</v>
      </c>
      <c r="F33" s="51"/>
      <c r="G33" s="52"/>
    </row>
    <row r="34" spans="1:7" ht="12.75">
      <c r="A34" s="34" t="s">
        <v>42</v>
      </c>
      <c r="B34" s="49">
        <f>'ТГ 1'!D36+'ТГ 2'!D36</f>
        <v>16920</v>
      </c>
      <c r="C34" s="50"/>
      <c r="D34" s="49">
        <f>'ТГ 1'!H36+'ТГ 2'!H36</f>
        <v>8640</v>
      </c>
      <c r="E34" s="50">
        <f t="shared" si="0"/>
        <v>0.5106382978723404</v>
      </c>
      <c r="F34" s="51"/>
      <c r="G34" s="52"/>
    </row>
    <row r="35" spans="1:7" ht="12.75">
      <c r="A35" s="34" t="s">
        <v>43</v>
      </c>
      <c r="B35" s="49">
        <f>'ТГ 1'!D37+'ТГ 2'!D37</f>
        <v>17100</v>
      </c>
      <c r="C35" s="50"/>
      <c r="D35" s="49">
        <f>'ТГ 1'!H37+'ТГ 2'!H37</f>
        <v>8460</v>
      </c>
      <c r="E35" s="50">
        <f t="shared" si="0"/>
        <v>0.49473684210526314</v>
      </c>
      <c r="F35" s="51"/>
      <c r="G35" s="52" t="s">
        <v>172</v>
      </c>
    </row>
    <row r="36" spans="1:7" ht="12.75">
      <c r="A36" s="34" t="s">
        <v>44</v>
      </c>
      <c r="B36" s="49">
        <f>'ТГ 1'!D38+'ТГ 2'!D38</f>
        <v>17280</v>
      </c>
      <c r="C36" s="50"/>
      <c r="D36" s="49">
        <f>'ТГ 1'!H38+'ТГ 2'!H38</f>
        <v>8280</v>
      </c>
      <c r="E36" s="50">
        <f t="shared" si="0"/>
        <v>0.4791666666666667</v>
      </c>
      <c r="F36" s="51"/>
      <c r="G36" s="52"/>
    </row>
    <row r="37" spans="1:7" ht="12.75">
      <c r="A37" s="34" t="s">
        <v>45</v>
      </c>
      <c r="B37" s="49">
        <f>'ТГ 1'!D39+'ТГ 2'!D39</f>
        <v>16920</v>
      </c>
      <c r="C37" s="50"/>
      <c r="D37" s="49">
        <f>'ТГ 1'!H39+'ТГ 2'!H39</f>
        <v>8460</v>
      </c>
      <c r="E37" s="50">
        <f t="shared" si="0"/>
        <v>0.5</v>
      </c>
      <c r="F37" s="51"/>
      <c r="G37" s="52"/>
    </row>
    <row r="38" spans="1:7" ht="12.75">
      <c r="A38" s="34" t="s">
        <v>46</v>
      </c>
      <c r="B38" s="49">
        <f>'ТГ 1'!D40+'ТГ 2'!D40</f>
        <v>16020</v>
      </c>
      <c r="C38" s="50"/>
      <c r="D38" s="49">
        <f>'ТГ 1'!H40+'ТГ 2'!H40</f>
        <v>10260</v>
      </c>
      <c r="E38" s="50">
        <f t="shared" si="0"/>
        <v>0.6404494382022472</v>
      </c>
      <c r="F38" s="51"/>
      <c r="G38" s="52"/>
    </row>
    <row r="39" spans="1:7" ht="12.75">
      <c r="A39" s="34" t="s">
        <v>47</v>
      </c>
      <c r="B39" s="49">
        <f>'ТГ 1'!D41+'ТГ 2'!D41</f>
        <v>16020</v>
      </c>
      <c r="C39" s="50"/>
      <c r="D39" s="49">
        <f>'ТГ 1'!H41+'ТГ 2'!H41</f>
        <v>10800</v>
      </c>
      <c r="E39" s="50">
        <f t="shared" si="0"/>
        <v>0.6741573033707865</v>
      </c>
      <c r="F39" s="51"/>
      <c r="G39" s="52"/>
    </row>
    <row r="40" spans="1:7" ht="12.75">
      <c r="A40" s="34" t="s">
        <v>48</v>
      </c>
      <c r="B40" s="49">
        <f>'ТГ 1'!D42+'ТГ 2'!D42</f>
        <v>15840</v>
      </c>
      <c r="C40" s="50"/>
      <c r="D40" s="49">
        <f>'ТГ 1'!H42+'ТГ 2'!H42</f>
        <v>10440</v>
      </c>
      <c r="E40" s="50">
        <f t="shared" si="0"/>
        <v>0.6590909090909091</v>
      </c>
      <c r="F40" s="51"/>
      <c r="G40" s="52"/>
    </row>
    <row r="41" spans="1:7" ht="12.75">
      <c r="A41" s="34" t="s">
        <v>49</v>
      </c>
      <c r="B41" s="49">
        <f>'ТГ 1'!D43+'ТГ 2'!D43</f>
        <v>16380</v>
      </c>
      <c r="C41" s="50"/>
      <c r="D41" s="49">
        <f>'ТГ 1'!H43+'ТГ 2'!H43</f>
        <v>9720</v>
      </c>
      <c r="E41" s="50">
        <f>D41/B41</f>
        <v>0.5934065934065934</v>
      </c>
      <c r="F41" s="51"/>
      <c r="G41" s="52"/>
    </row>
    <row r="42" spans="1:7" ht="12.75">
      <c r="A42" s="53" t="s">
        <v>173</v>
      </c>
      <c r="B42" s="54">
        <f>SUM(B17:B41)</f>
        <v>370440</v>
      </c>
      <c r="C42" s="49"/>
      <c r="D42" s="54">
        <f>SUM(D17:D41)</f>
        <v>220500</v>
      </c>
      <c r="E42" s="55">
        <f t="shared" si="0"/>
        <v>0.5952380952380952</v>
      </c>
      <c r="F42" s="49"/>
      <c r="G42" s="5"/>
    </row>
    <row r="43" spans="1:7" ht="12.75">
      <c r="A43" s="48" t="s">
        <v>174</v>
      </c>
      <c r="B43" s="5"/>
      <c r="C43" s="5"/>
      <c r="D43" s="5"/>
      <c r="E43" s="5"/>
      <c r="F43" s="5"/>
      <c r="G43" s="5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40"/>
      <c r="B45" s="41" t="s">
        <v>164</v>
      </c>
      <c r="C45" s="42"/>
      <c r="D45" s="56"/>
      <c r="E45" s="57" t="s">
        <v>175</v>
      </c>
      <c r="F45" s="58"/>
      <c r="G45" s="33"/>
    </row>
    <row r="46" spans="1:7" ht="12.75">
      <c r="A46" s="59" t="s">
        <v>166</v>
      </c>
      <c r="B46" s="60" t="s">
        <v>176</v>
      </c>
      <c r="C46" s="56"/>
      <c r="D46" s="48" t="s">
        <v>177</v>
      </c>
      <c r="E46" s="23" t="s">
        <v>178</v>
      </c>
      <c r="F46" s="48" t="s">
        <v>179</v>
      </c>
      <c r="G46" s="4" t="s">
        <v>167</v>
      </c>
    </row>
    <row r="47" spans="1:7" ht="12.75">
      <c r="A47" s="5" t="s">
        <v>180</v>
      </c>
      <c r="B47" s="61">
        <f>SUM(B26:B28)</f>
        <v>49140</v>
      </c>
      <c r="C47" s="5"/>
      <c r="D47" s="61">
        <f>SUM(D26:D28)</f>
        <v>28800</v>
      </c>
      <c r="E47" s="36">
        <f>B47/3</f>
        <v>16380</v>
      </c>
      <c r="F47" s="36">
        <f>D47/3</f>
        <v>9600</v>
      </c>
      <c r="G47" s="37">
        <f>F47/E47</f>
        <v>0.5860805860805861</v>
      </c>
    </row>
    <row r="48" spans="1:7" ht="12.75">
      <c r="A48" s="5" t="s">
        <v>181</v>
      </c>
      <c r="B48" s="61">
        <f>SUM(B35:B38)</f>
        <v>67320</v>
      </c>
      <c r="C48" s="5"/>
      <c r="D48" s="61">
        <f>SUM(D35:D38)</f>
        <v>35460</v>
      </c>
      <c r="E48" s="36">
        <f>B48/4</f>
        <v>16830</v>
      </c>
      <c r="F48" s="61">
        <f>D48/4</f>
        <v>8865</v>
      </c>
      <c r="G48" s="37">
        <f>F48/E48</f>
        <v>0.5267379679144385</v>
      </c>
    </row>
    <row r="49" spans="1:7" ht="12.75">
      <c r="A49" s="5" t="s">
        <v>182</v>
      </c>
      <c r="B49" s="61">
        <f>B42</f>
        <v>370440</v>
      </c>
      <c r="C49" s="5"/>
      <c r="D49" s="61">
        <f>D42</f>
        <v>220500</v>
      </c>
      <c r="E49" s="61">
        <f>B49/24</f>
        <v>15435</v>
      </c>
      <c r="F49" s="61">
        <f>D49/24</f>
        <v>9187.5</v>
      </c>
      <c r="G49" s="37">
        <f>F49/E49</f>
        <v>0.5952380952380952</v>
      </c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 t="s">
        <v>183</v>
      </c>
      <c r="C52" s="3"/>
      <c r="D52" s="3"/>
      <c r="E52" s="3"/>
      <c r="F52" s="3"/>
      <c r="G52" s="3"/>
    </row>
    <row r="53" spans="1:7" ht="12.75">
      <c r="A53" s="62"/>
      <c r="B53" s="62"/>
      <c r="C53" s="62"/>
      <c r="D53" s="62"/>
      <c r="E53" s="62"/>
      <c r="F53" s="62"/>
      <c r="G53" s="62"/>
    </row>
    <row r="54" spans="1:7" ht="12.75">
      <c r="A54" s="2"/>
      <c r="B54" s="2"/>
      <c r="C54" s="2"/>
      <c r="D54" s="2"/>
      <c r="E54" s="2"/>
      <c r="F54" s="2"/>
      <c r="G54" s="2"/>
    </row>
  </sheetData>
  <sheetProtection/>
  <mergeCells count="5">
    <mergeCell ref="A1:C1"/>
    <mergeCell ref="A3:C3"/>
    <mergeCell ref="F3:G3"/>
    <mergeCell ref="F5:G5"/>
    <mergeCell ref="A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22">
      <selection activeCell="L12" sqref="L12"/>
    </sheetView>
  </sheetViews>
  <sheetFormatPr defaultColWidth="9.140625" defaultRowHeight="12.75"/>
  <cols>
    <col min="1" max="1" width="7.140625" style="0" customWidth="1"/>
    <col min="2" max="2" width="15.7109375" style="0" customWidth="1"/>
    <col min="3" max="3" width="6.421875" style="0" customWidth="1"/>
    <col min="4" max="4" width="15.7109375" style="0" customWidth="1"/>
    <col min="5" max="5" width="14.28125" style="0" customWidth="1"/>
    <col min="6" max="6" width="12.8515625" style="0" customWidth="1"/>
    <col min="7" max="7" width="11.8515625" style="0" customWidth="1"/>
  </cols>
  <sheetData>
    <row r="1" spans="1:7" ht="15.75">
      <c r="A1" s="92" t="s">
        <v>202</v>
      </c>
      <c r="B1" s="92"/>
      <c r="C1" s="92"/>
      <c r="D1" s="39"/>
      <c r="E1" s="2" t="s">
        <v>0</v>
      </c>
      <c r="F1" s="3"/>
      <c r="G1" s="3"/>
    </row>
    <row r="2" spans="1:7" ht="12.75">
      <c r="A2" s="2" t="s">
        <v>154</v>
      </c>
      <c r="B2" s="2"/>
      <c r="C2" s="2"/>
      <c r="D2" s="3"/>
      <c r="E2" s="2"/>
      <c r="F2" s="3"/>
      <c r="G2" s="3"/>
    </row>
    <row r="3" spans="1:7" ht="15.75" customHeight="1">
      <c r="A3" s="93" t="s">
        <v>155</v>
      </c>
      <c r="B3" s="93"/>
      <c r="C3" s="93"/>
      <c r="D3" s="39"/>
      <c r="E3" s="2" t="s">
        <v>2</v>
      </c>
      <c r="F3" s="92" t="s">
        <v>206</v>
      </c>
      <c r="G3" s="92"/>
    </row>
    <row r="4" spans="1:7" ht="12.75">
      <c r="A4" s="2"/>
      <c r="B4" s="2" t="s">
        <v>157</v>
      </c>
      <c r="C4" s="2"/>
      <c r="D4" s="3"/>
      <c r="E4" s="2"/>
      <c r="F4" s="2"/>
      <c r="G4" s="2"/>
    </row>
    <row r="5" spans="1:7" ht="28.5" customHeight="1">
      <c r="A5" s="1"/>
      <c r="B5" s="1"/>
      <c r="C5" s="1"/>
      <c r="D5" s="3"/>
      <c r="E5" s="2" t="s">
        <v>158</v>
      </c>
      <c r="F5" s="98" t="s">
        <v>187</v>
      </c>
      <c r="G5" s="98"/>
    </row>
    <row r="6" spans="1:7" ht="12.75">
      <c r="A6" s="2" t="s">
        <v>6</v>
      </c>
      <c r="B6" s="2"/>
      <c r="C6" s="2"/>
      <c r="D6" s="2"/>
      <c r="E6" s="2"/>
      <c r="F6" s="2"/>
      <c r="G6" s="2"/>
    </row>
    <row r="7" spans="1:7" ht="12.75">
      <c r="A7" s="2" t="s">
        <v>7</v>
      </c>
      <c r="B7" s="2"/>
      <c r="C7" s="2"/>
      <c r="D7" s="2"/>
      <c r="E7" s="2"/>
      <c r="F7" s="2"/>
      <c r="G7" s="2"/>
    </row>
    <row r="8" spans="1:7" ht="12.75">
      <c r="A8" s="2"/>
      <c r="B8" s="2"/>
      <c r="C8" s="2"/>
      <c r="D8" s="2"/>
      <c r="E8" s="2"/>
      <c r="F8" s="2"/>
      <c r="G8" s="2"/>
    </row>
    <row r="9" spans="1:7" ht="15.75">
      <c r="A9" s="2"/>
      <c r="B9" s="2"/>
      <c r="C9" s="2"/>
      <c r="D9" s="6" t="s">
        <v>161</v>
      </c>
      <c r="E9" s="2"/>
      <c r="F9" s="2"/>
      <c r="G9" s="2"/>
    </row>
    <row r="10" spans="1:7" ht="15.75">
      <c r="A10" s="6" t="str">
        <f>'сум ТГ1+ТГ2'!A10</f>
        <v>            вычисления нагрузок и тангенса "фи" за  21  декабря 2016 г                       </v>
      </c>
      <c r="B10" s="2"/>
      <c r="C10" s="2"/>
      <c r="D10" s="2"/>
      <c r="E10" s="2"/>
      <c r="F10" s="2"/>
      <c r="G10" s="2"/>
    </row>
    <row r="11" spans="1:7" ht="15.75">
      <c r="A11" s="96" t="s">
        <v>188</v>
      </c>
      <c r="B11" s="96"/>
      <c r="C11" s="96"/>
      <c r="D11" s="96"/>
      <c r="E11" s="96"/>
      <c r="F11" s="96"/>
      <c r="G11" s="96"/>
    </row>
    <row r="12" spans="1:7" ht="12.75">
      <c r="A12" s="2"/>
      <c r="B12" s="2"/>
      <c r="C12" s="2" t="s">
        <v>163</v>
      </c>
      <c r="D12" s="2"/>
      <c r="E12" s="2"/>
      <c r="F12" s="2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40"/>
      <c r="B14" s="41" t="s">
        <v>164</v>
      </c>
      <c r="C14" s="42"/>
      <c r="D14" s="42"/>
      <c r="E14" s="40"/>
      <c r="F14" s="43" t="s">
        <v>165</v>
      </c>
      <c r="G14" s="10"/>
    </row>
    <row r="15" spans="1:7" ht="12.75">
      <c r="A15" s="44" t="s">
        <v>166</v>
      </c>
      <c r="B15" s="9"/>
      <c r="C15" s="10"/>
      <c r="D15" s="11"/>
      <c r="E15" s="45" t="s">
        <v>167</v>
      </c>
      <c r="F15" s="46" t="s">
        <v>168</v>
      </c>
      <c r="G15" s="18" t="s">
        <v>169</v>
      </c>
    </row>
    <row r="16" spans="1:7" ht="12.75">
      <c r="A16" s="47"/>
      <c r="B16" s="23" t="s">
        <v>170</v>
      </c>
      <c r="C16" s="24"/>
      <c r="D16" s="22" t="s">
        <v>171</v>
      </c>
      <c r="E16" s="48"/>
      <c r="F16" s="15"/>
      <c r="G16" s="18"/>
    </row>
    <row r="17" spans="1:7" ht="12.75">
      <c r="A17" s="33" t="s">
        <v>25</v>
      </c>
      <c r="B17" s="49"/>
      <c r="C17" s="49"/>
      <c r="D17" s="49"/>
      <c r="E17" s="49"/>
      <c r="F17" s="49"/>
      <c r="G17" s="5"/>
    </row>
    <row r="18" spans="1:7" ht="12.75">
      <c r="A18" s="34" t="s">
        <v>26</v>
      </c>
      <c r="B18" s="49">
        <f>'ф 108 поселок'!D20+'ф 117 поселок'!D20+'ф 119 поселок'!D20+'ф 137 поселок'!D20+'ф 139 поселок'!D20+'ф 150 поселок'!D22+'ф 104 ТРС'!D20+'ф 147 ТРС'!D20+'яч 102 Лазурь'!D20+'яч 153 Лазурь'!D20</f>
        <v>3510</v>
      </c>
      <c r="C18" s="50"/>
      <c r="D18" s="49">
        <f>'ф 108 поселок'!H20+'ф 117 поселок'!H20+'ф 119 поселок'!H20+'ф 137 поселок'!H20+'ф 139 поселок'!H20+'ф 150 поселок'!H22+'ф 104 ТРС'!H20+'ф 147 ТРС'!H20+'яч 102 Лазурь'!H20+'яч 153 Лазурь'!H20</f>
        <v>1530</v>
      </c>
      <c r="E18" s="50">
        <f>D18/B18</f>
        <v>0.4358974358974359</v>
      </c>
      <c r="F18" s="51"/>
      <c r="G18" s="52"/>
    </row>
    <row r="19" spans="1:7" ht="12.75">
      <c r="A19" s="34" t="s">
        <v>27</v>
      </c>
      <c r="B19" s="49">
        <f>'ф 108 поселок'!D21+'ф 117 поселок'!D21+'ф 119 поселок'!D21+'ф 137 поселок'!D21+'ф 139 поселок'!D21+'ф 150 поселок'!D23+'ф 104 ТРС'!D21+'ф 147 ТРС'!D21+'яч 102 Лазурь'!D21+'яч 153 Лазурь'!D21</f>
        <v>3258</v>
      </c>
      <c r="C19" s="50"/>
      <c r="D19" s="49">
        <f>'ф 108 поселок'!H21+'ф 117 поселок'!H21+'ф 119 поселок'!H21+'ф 137 поселок'!H21+'ф 139 поселок'!H21+'ф 150 поселок'!H23+'ф 104 ТРС'!H21+'ф 147 ТРС'!H21+'яч 102 Лазурь'!H21+'яч 153 Лазурь'!H21</f>
        <v>1314</v>
      </c>
      <c r="E19" s="50">
        <f aca="true" t="shared" si="0" ref="E19:E42">D19/B19</f>
        <v>0.40331491712707185</v>
      </c>
      <c r="F19" s="51"/>
      <c r="G19" s="52"/>
    </row>
    <row r="20" spans="1:7" ht="12.75">
      <c r="A20" s="34" t="s">
        <v>28</v>
      </c>
      <c r="B20" s="49">
        <f>'ф 108 поселок'!D22+'ф 117 поселок'!D22+'ф 119 поселок'!D22+'ф 137 поселок'!D22+'ф 139 поселок'!D22+'ф 150 поселок'!D24+'ф 104 ТРС'!D22+'ф 147 ТРС'!D22+'яч 102 Лазурь'!D22+'яч 153 Лазурь'!D22</f>
        <v>3276</v>
      </c>
      <c r="C20" s="50"/>
      <c r="D20" s="49">
        <f>'ф 108 поселок'!H22+'ф 117 поселок'!H22+'ф 119 поселок'!H22+'ф 137 поселок'!H22+'ф 139 поселок'!H22+'ф 150 поселок'!H24+'ф 104 ТРС'!H22+'ф 147 ТРС'!H22+'яч 102 Лазурь'!H22+'яч 153 Лазурь'!H22</f>
        <v>1530</v>
      </c>
      <c r="E20" s="50">
        <f t="shared" si="0"/>
        <v>0.46703296703296704</v>
      </c>
      <c r="F20" s="51"/>
      <c r="G20" s="52"/>
    </row>
    <row r="21" spans="1:7" ht="12.75">
      <c r="A21" s="34" t="s">
        <v>29</v>
      </c>
      <c r="B21" s="49">
        <f>'ф 108 поселок'!D23+'ф 117 поселок'!D23+'ф 119 поселок'!D23+'ф 137 поселок'!D23+'ф 139 поселок'!D23+'ф 150 поселок'!D25+'ф 104 ТРС'!D23+'ф 147 ТРС'!D23+'яч 102 Лазурь'!D23+'яч 153 Лазурь'!D23</f>
        <v>2934</v>
      </c>
      <c r="C21" s="50"/>
      <c r="D21" s="49">
        <f>'ф 108 поселок'!H23+'ф 117 поселок'!H23+'ф 119 поселок'!H23+'ф 137 поселок'!H23+'ф 139 поселок'!H23+'ф 150 поселок'!H25+'ф 104 ТРС'!H23+'ф 147 ТРС'!H23+'яч 102 Лазурь'!H23+'яч 153 Лазурь'!H23</f>
        <v>1332</v>
      </c>
      <c r="E21" s="50">
        <f t="shared" si="0"/>
        <v>0.4539877300613497</v>
      </c>
      <c r="F21" s="51"/>
      <c r="G21" s="52"/>
    </row>
    <row r="22" spans="1:7" ht="12.75">
      <c r="A22" s="34" t="s">
        <v>30</v>
      </c>
      <c r="B22" s="49">
        <f>'ф 108 поселок'!D24+'ф 117 поселок'!D24+'ф 119 поселок'!D24+'ф 137 поселок'!D24+'ф 139 поселок'!D24+'ф 150 поселок'!D26+'ф 104 ТРС'!D24+'ф 147 ТРС'!D24+'яч 102 Лазурь'!D24+'яч 153 Лазурь'!D24</f>
        <v>3222</v>
      </c>
      <c r="C22" s="50"/>
      <c r="D22" s="49">
        <f>'ф 108 поселок'!H24+'ф 117 поселок'!H24+'ф 119 поселок'!H24+'ф 137 поселок'!H24+'ф 139 поселок'!H24+'ф 150 поселок'!H26+'ф 104 ТРС'!H24+'ф 147 ТРС'!H24+'яч 102 Лазурь'!H24+'яч 153 Лазурь'!H24</f>
        <v>1422</v>
      </c>
      <c r="E22" s="50">
        <f t="shared" si="0"/>
        <v>0.441340782122905</v>
      </c>
      <c r="F22" s="51"/>
      <c r="G22" s="52"/>
    </row>
    <row r="23" spans="1:7" ht="12.75">
      <c r="A23" s="34" t="s">
        <v>31</v>
      </c>
      <c r="B23" s="49">
        <f>'ф 108 поселок'!D25+'ф 117 поселок'!D25+'ф 119 поселок'!D25+'ф 137 поселок'!D25+'ф 139 поселок'!D25+'ф 150 поселок'!D27+'ф 104 ТРС'!D25+'ф 147 ТРС'!D25+'яч 102 Лазурь'!D25+'яч 153 Лазурь'!D25</f>
        <v>3276</v>
      </c>
      <c r="C23" s="50"/>
      <c r="D23" s="49">
        <f>'ф 108 поселок'!H25+'ф 117 поселок'!H25+'ф 119 поселок'!H25+'ф 137 поселок'!H25+'ф 139 поселок'!H25+'ф 150 поселок'!H27+'ф 104 ТРС'!H25+'ф 147 ТРС'!H25+'яч 102 Лазурь'!H25+'яч 153 Лазурь'!H25</f>
        <v>1440</v>
      </c>
      <c r="E23" s="50">
        <f t="shared" si="0"/>
        <v>0.43956043956043955</v>
      </c>
      <c r="F23" s="51"/>
      <c r="G23" s="52"/>
    </row>
    <row r="24" spans="1:7" ht="12.75">
      <c r="A24" s="34" t="s">
        <v>32</v>
      </c>
      <c r="B24" s="49">
        <f>'ф 108 поселок'!D26+'ф 117 поселок'!D26+'ф 119 поселок'!D26+'ф 137 поселок'!D26+'ф 139 поселок'!D26+'ф 150 поселок'!D28+'ф 104 ТРС'!D26+'ф 147 ТРС'!D26+'яч 102 Лазурь'!D26+'яч 153 Лазурь'!D26</f>
        <v>3798</v>
      </c>
      <c r="C24" s="50"/>
      <c r="D24" s="49">
        <f>'ф 108 поселок'!H26+'ф 117 поселок'!H26+'ф 119 поселок'!H26+'ф 137 поселок'!H26+'ф 139 поселок'!H26+'ф 150 поселок'!H28+'ф 104 ТРС'!H26+'ф 147 ТРС'!H26+'яч 102 Лазурь'!H26+'яч 153 Лазурь'!H26</f>
        <v>1440</v>
      </c>
      <c r="E24" s="50">
        <f t="shared" si="0"/>
        <v>0.3791469194312796</v>
      </c>
      <c r="F24" s="51"/>
      <c r="G24" s="52"/>
    </row>
    <row r="25" spans="1:7" ht="12.75">
      <c r="A25" s="34" t="s">
        <v>33</v>
      </c>
      <c r="B25" s="49">
        <f>'ф 108 поселок'!D27+'ф 117 поселок'!D27+'ф 119 поселок'!D27+'ф 137 поселок'!D27+'ф 139 поселок'!D27+'ф 150 поселок'!D29+'ф 104 ТРС'!D27+'ф 147 ТРС'!D27+'яч 102 Лазурь'!D27+'яч 153 Лазурь'!D27</f>
        <v>4194</v>
      </c>
      <c r="C25" s="50"/>
      <c r="D25" s="49">
        <f>'ф 108 поселок'!H27+'ф 117 поселок'!H27+'ф 119 поселок'!H27+'ф 137 поселок'!H27+'ф 139 поселок'!H27+'ф 150 поселок'!H29+'ф 104 ТРС'!H27+'ф 147 ТРС'!H27+'яч 102 Лазурь'!H27+'яч 153 Лазурь'!H27</f>
        <v>1350</v>
      </c>
      <c r="E25" s="50">
        <f t="shared" si="0"/>
        <v>0.3218884120171674</v>
      </c>
      <c r="F25" s="51"/>
      <c r="G25" s="52"/>
    </row>
    <row r="26" spans="1:7" ht="12.75">
      <c r="A26" s="34" t="s">
        <v>34</v>
      </c>
      <c r="B26" s="49">
        <f>'ф 108 поселок'!D28+'ф 117 поселок'!D28+'ф 119 поселок'!D28+'ф 137 поселок'!D28+'ф 139 поселок'!D28+'ф 150 поселок'!D30+'ф 104 ТРС'!D28+'ф 147 ТРС'!D28+'яч 102 Лазурь'!D28+'яч 153 Лазурь'!D28</f>
        <v>4320</v>
      </c>
      <c r="C26" s="50"/>
      <c r="D26" s="49">
        <f>'ф 108 поселок'!H28+'ф 117 поселок'!H28+'ф 119 поселок'!H28+'ф 137 поселок'!H28+'ф 139 поселок'!H28+'ф 150 поселок'!H30+'ф 104 ТРС'!H28+'ф 147 ТРС'!H28+'яч 102 Лазурь'!H28+'яч 153 Лазурь'!H28</f>
        <v>1566</v>
      </c>
      <c r="E26" s="50">
        <f t="shared" si="0"/>
        <v>0.3625</v>
      </c>
      <c r="F26" s="51"/>
      <c r="G26" s="52"/>
    </row>
    <row r="27" spans="1:7" ht="12.75">
      <c r="A27" s="34" t="s">
        <v>35</v>
      </c>
      <c r="B27" s="49">
        <f>'ф 108 поселок'!D29+'ф 117 поселок'!D29+'ф 119 поселок'!D29+'ф 137 поселок'!D29+'ф 139 поселок'!D29+'ф 150 поселок'!D31+'ф 104 ТРС'!D29+'ф 147 ТРС'!D29+'яч 102 Лазурь'!D29+'яч 153 Лазурь'!D29</f>
        <v>4428</v>
      </c>
      <c r="C27" s="50"/>
      <c r="D27" s="49">
        <f>'ф 108 поселок'!H29+'ф 117 поселок'!H29+'ф 119 поселок'!H29+'ф 137 поселок'!H29+'ф 139 поселок'!H29+'ф 150 поселок'!H31+'ф 104 ТРС'!H29+'ф 147 ТРС'!H29+'яч 102 Лазурь'!H29+'яч 153 Лазурь'!H29</f>
        <v>1566</v>
      </c>
      <c r="E27" s="50">
        <f t="shared" si="0"/>
        <v>0.35365853658536583</v>
      </c>
      <c r="F27" s="51"/>
      <c r="G27" s="52"/>
    </row>
    <row r="28" spans="1:7" ht="12.75">
      <c r="A28" s="34" t="s">
        <v>36</v>
      </c>
      <c r="B28" s="49">
        <f>'ф 108 поселок'!D30+'ф 117 поселок'!D30+'ф 119 поселок'!D30+'ф 137 поселок'!D30+'ф 139 поселок'!D30+'ф 150 поселок'!D32+'ф 104 ТРС'!D30+'ф 147 ТРС'!D30+'яч 102 Лазурь'!D30+'яч 153 Лазурь'!D30</f>
        <v>4410</v>
      </c>
      <c r="C28" s="50"/>
      <c r="D28" s="49">
        <f>'ф 108 поселок'!H30+'ф 117 поселок'!H30+'ф 119 поселок'!H30+'ф 137 поселок'!H30+'ф 139 поселок'!H30+'ф 150 поселок'!H32+'ф 104 ТРС'!H30+'ф 147 ТРС'!H30+'яч 102 Лазурь'!H30+'яч 153 Лазурь'!H30</f>
        <v>1566</v>
      </c>
      <c r="E28" s="50">
        <f t="shared" si="0"/>
        <v>0.3551020408163265</v>
      </c>
      <c r="F28" s="51"/>
      <c r="G28" s="52"/>
    </row>
    <row r="29" spans="1:7" ht="12.75">
      <c r="A29" s="34" t="s">
        <v>37</v>
      </c>
      <c r="B29" s="49">
        <f>'ф 108 поселок'!D31+'ф 117 поселок'!D31+'ф 119 поселок'!D31+'ф 137 поселок'!D31+'ф 139 поселок'!D31+'ф 150 поселок'!D33+'ф 104 ТРС'!D31+'ф 147 ТРС'!D31+'яч 102 Лазурь'!D31+'яч 153 Лазурь'!D31</f>
        <v>4374</v>
      </c>
      <c r="C29" s="50"/>
      <c r="D29" s="49">
        <f>'ф 108 поселок'!H31+'ф 117 поселок'!H31+'ф 119 поселок'!H31+'ф 137 поселок'!H31+'ф 139 поселок'!H31+'ф 150 поселок'!H33+'ф 104 ТРС'!H31+'ф 147 ТРС'!H31+'яч 102 Лазурь'!H31+'яч 153 Лазурь'!H31</f>
        <v>1584</v>
      </c>
      <c r="E29" s="50">
        <f t="shared" si="0"/>
        <v>0.36213991769547327</v>
      </c>
      <c r="F29" s="51"/>
      <c r="G29" s="52"/>
    </row>
    <row r="30" spans="1:7" ht="12.75">
      <c r="A30" s="34" t="s">
        <v>38</v>
      </c>
      <c r="B30" s="49">
        <f>'ф 108 поселок'!D32+'ф 117 поселок'!D32+'ф 119 поселок'!D32+'ф 137 поселок'!D32+'ф 139 поселок'!D32+'ф 150 поселок'!D34+'ф 104 ТРС'!D32+'ф 147 ТРС'!D32+'яч 102 Лазурь'!D32+'яч 153 Лазурь'!D32</f>
        <v>4374</v>
      </c>
      <c r="C30" s="50"/>
      <c r="D30" s="49">
        <f>'ф 108 поселок'!H32+'ф 117 поселок'!H32+'ф 119 поселок'!H32+'ф 137 поселок'!H32+'ф 139 поселок'!H32+'ф 150 поселок'!H34+'ф 104 ТРС'!H32+'ф 147 ТРС'!H32+'яч 102 Лазурь'!H32+'яч 153 Лазурь'!H32</f>
        <v>1512</v>
      </c>
      <c r="E30" s="50">
        <f t="shared" si="0"/>
        <v>0.345679012345679</v>
      </c>
      <c r="F30" s="51"/>
      <c r="G30" s="52"/>
    </row>
    <row r="31" spans="1:7" ht="12.75">
      <c r="A31" s="34" t="s">
        <v>39</v>
      </c>
      <c r="B31" s="49">
        <f>'ф 108 поселок'!D33+'ф 117 поселок'!D33+'ф 119 поселок'!D33+'ф 137 поселок'!D33+'ф 139 поселок'!D33+'ф 150 поселок'!D35+'ф 104 ТРС'!D33+'ф 147 ТРС'!D33+'яч 102 Лазурь'!D33+'яч 153 Лазурь'!D33</f>
        <v>4302</v>
      </c>
      <c r="C31" s="50"/>
      <c r="D31" s="49">
        <f>'ф 108 поселок'!H33+'ф 117 поселок'!H33+'ф 119 поселок'!H33+'ф 137 поселок'!H33+'ф 139 поселок'!H33+'ф 150 поселок'!H35+'ф 104 ТРС'!H33+'ф 147 ТРС'!H33+'яч 102 Лазурь'!H33+'яч 153 Лазурь'!H33</f>
        <v>1476</v>
      </c>
      <c r="E31" s="50">
        <f t="shared" si="0"/>
        <v>0.34309623430962344</v>
      </c>
      <c r="F31" s="51"/>
      <c r="G31" s="52"/>
    </row>
    <row r="32" spans="1:7" ht="12.75">
      <c r="A32" s="34" t="s">
        <v>40</v>
      </c>
      <c r="B32" s="49">
        <f>'ф 108 поселок'!D34+'ф 117 поселок'!D34+'ф 119 поселок'!D34+'ф 137 поселок'!D34+'ф 139 поселок'!D34+'ф 150 поселок'!D36+'ф 104 ТРС'!D34+'ф 147 ТРС'!D34+'яч 102 Лазурь'!D34+'яч 153 Лазурь'!D34</f>
        <v>4176</v>
      </c>
      <c r="C32" s="50"/>
      <c r="D32" s="49">
        <f>'ф 108 поселок'!H34+'ф 117 поселок'!H34+'ф 119 поселок'!H34+'ф 137 поселок'!H34+'ф 139 поселок'!H34+'ф 150 поселок'!H36+'ф 104 ТРС'!H34+'ф 147 ТРС'!H34+'яч 102 Лазурь'!H34+'яч 153 Лазурь'!H34</f>
        <v>1512</v>
      </c>
      <c r="E32" s="50">
        <f t="shared" si="0"/>
        <v>0.3620689655172414</v>
      </c>
      <c r="F32" s="51"/>
      <c r="G32" s="52"/>
    </row>
    <row r="33" spans="1:7" ht="12.75">
      <c r="A33" s="34" t="s">
        <v>41</v>
      </c>
      <c r="B33" s="49">
        <f>'ф 108 поселок'!D35+'ф 117 поселок'!D35+'ф 119 поселок'!D35+'ф 137 поселок'!D35+'ф 139 поселок'!D35+'ф 150 поселок'!D37+'ф 104 ТРС'!D35+'ф 147 ТРС'!D35+'яч 102 Лазурь'!D35+'яч 153 Лазурь'!D35</f>
        <v>4284</v>
      </c>
      <c r="C33" s="50"/>
      <c r="D33" s="49">
        <f>'ф 108 поселок'!H35+'ф 117 поселок'!H35+'ф 119 поселок'!H35+'ф 137 поселок'!H35+'ф 139 поселок'!H35+'ф 150 поселок'!H37+'ф 104 ТРС'!H35+'ф 147 ТРС'!H35+'яч 102 Лазурь'!H35+'яч 153 Лазурь'!H35</f>
        <v>1692</v>
      </c>
      <c r="E33" s="50">
        <f t="shared" si="0"/>
        <v>0.3949579831932773</v>
      </c>
      <c r="F33" s="51"/>
      <c r="G33" s="52"/>
    </row>
    <row r="34" spans="1:7" ht="12.75">
      <c r="A34" s="34" t="s">
        <v>42</v>
      </c>
      <c r="B34" s="49">
        <f>'ф 108 поселок'!D36+'ф 117 поселок'!D36+'ф 119 поселок'!D36+'ф 137 поселок'!D36+'ф 139 поселок'!D36+'ф 150 поселок'!D38+'ф 104 ТРС'!D36+'ф 147 ТРС'!D36+'яч 102 Лазурь'!D36+'яч 153 Лазурь'!D36</f>
        <v>4698</v>
      </c>
      <c r="C34" s="50"/>
      <c r="D34" s="49">
        <f>'ф 108 поселок'!H36+'ф 117 поселок'!H36+'ф 119 поселок'!H36+'ф 137 поселок'!H36+'ф 139 поселок'!H36+'ф 150 поселок'!H38+'ф 104 ТРС'!H36+'ф 147 ТРС'!H36+'яч 102 Лазурь'!H36+'яч 153 Лазурь'!H36</f>
        <v>1530</v>
      </c>
      <c r="E34" s="50">
        <f t="shared" si="0"/>
        <v>0.32567049808429116</v>
      </c>
      <c r="F34" s="51"/>
      <c r="G34" s="52"/>
    </row>
    <row r="35" spans="1:7" ht="12.75">
      <c r="A35" s="34" t="s">
        <v>43</v>
      </c>
      <c r="B35" s="49">
        <f>'ф 108 поселок'!D37+'ф 117 поселок'!D37+'ф 119 поселок'!D37+'ф 137 поселок'!D37+'ф 139 поселок'!D37+'ф 150 поселок'!D39+'ф 104 ТРС'!D37+'ф 147 ТРС'!D37+'яч 102 Лазурь'!D37+'яч 153 Лазурь'!D37</f>
        <v>5040</v>
      </c>
      <c r="C35" s="50"/>
      <c r="D35" s="49">
        <f>'ф 108 поселок'!H37+'ф 117 поселок'!H37+'ф 119 поселок'!H37+'ф 137 поселок'!H37+'ф 139 поселок'!H37+'ф 150 поселок'!H39+'ф 104 ТРС'!H37+'ф 147 ТРС'!H37+'яч 102 Лазурь'!H37+'яч 153 Лазурь'!H37</f>
        <v>1458</v>
      </c>
      <c r="E35" s="50">
        <f t="shared" si="0"/>
        <v>0.2892857142857143</v>
      </c>
      <c r="F35" s="51"/>
      <c r="G35" s="52" t="s">
        <v>172</v>
      </c>
    </row>
    <row r="36" spans="1:7" ht="12.75">
      <c r="A36" s="34" t="s">
        <v>44</v>
      </c>
      <c r="B36" s="49">
        <f>'ф 108 поселок'!D38+'ф 117 поселок'!D38+'ф 119 поселок'!D38+'ф 137 поселок'!D38+'ф 139 поселок'!D38+'ф 150 поселок'!D40+'ф 104 ТРС'!D38+'ф 147 ТРС'!D38+'яч 102 Лазурь'!D38+'яч 153 Лазурь'!D38</f>
        <v>5076</v>
      </c>
      <c r="C36" s="50"/>
      <c r="D36" s="49">
        <f>'ф 108 поселок'!H38+'ф 117 поселок'!H38+'ф 119 поселок'!H38+'ф 137 поселок'!H38+'ф 139 поселок'!H38+'ф 150 поселок'!H40+'ф 104 ТРС'!H38+'ф 147 ТРС'!H38+'яч 102 Лазурь'!H38+'яч 153 Лазурь'!H38</f>
        <v>1404</v>
      </c>
      <c r="E36" s="50">
        <f t="shared" si="0"/>
        <v>0.2765957446808511</v>
      </c>
      <c r="F36" s="51"/>
      <c r="G36" s="52"/>
    </row>
    <row r="37" spans="1:7" ht="12.75">
      <c r="A37" s="34" t="s">
        <v>45</v>
      </c>
      <c r="B37" s="49">
        <f>'ф 108 поселок'!D39+'ф 117 поселок'!D39+'ф 119 поселок'!D39+'ф 137 поселок'!D39+'ф 139 поселок'!D39+'ф 150 поселок'!D41+'ф 104 ТРС'!D39+'ф 147 ТРС'!D39+'яч 102 Лазурь'!D39+'яч 153 Лазурь'!D39</f>
        <v>5220</v>
      </c>
      <c r="C37" s="50"/>
      <c r="D37" s="49">
        <f>'ф 108 поселок'!H39+'ф 117 поселок'!H39+'ф 119 поселок'!H39+'ф 137 поселок'!H39+'ф 139 поселок'!H39+'ф 150 поселок'!H41+'ф 104 ТРС'!H39+'ф 147 ТРС'!H39+'яч 102 Лазурь'!H39+'яч 153 Лазурь'!H39</f>
        <v>1638</v>
      </c>
      <c r="E37" s="50">
        <f t="shared" si="0"/>
        <v>0.3137931034482759</v>
      </c>
      <c r="F37" s="51"/>
      <c r="G37" s="52"/>
    </row>
    <row r="38" spans="1:7" ht="12.75">
      <c r="A38" s="34" t="s">
        <v>46</v>
      </c>
      <c r="B38" s="49">
        <f>'ф 108 поселок'!D40+'ф 117 поселок'!D40+'ф 119 поселок'!D40+'ф 137 поселок'!D40+'ф 139 поселок'!D40+'ф 150 поселок'!D42+'ф 104 ТРС'!D40+'ф 147 ТРС'!D40+'яч 102 Лазурь'!D40+'яч 153 Лазурь'!D40</f>
        <v>5112</v>
      </c>
      <c r="C38" s="50"/>
      <c r="D38" s="49">
        <f>'ф 108 поселок'!H40+'ф 117 поселок'!H40+'ф 119 поселок'!H40+'ф 137 поселок'!H40+'ф 139 поселок'!H40+'ф 150 поселок'!H42+'ф 104 ТРС'!H40+'ф 147 ТРС'!H40+'яч 102 Лазурь'!H40+'яч 153 Лазурь'!H40</f>
        <v>1458</v>
      </c>
      <c r="E38" s="50">
        <f t="shared" si="0"/>
        <v>0.2852112676056338</v>
      </c>
      <c r="F38" s="51"/>
      <c r="G38" s="52"/>
    </row>
    <row r="39" spans="1:7" ht="12.75">
      <c r="A39" s="34" t="s">
        <v>47</v>
      </c>
      <c r="B39" s="49">
        <f>'ф 108 поселок'!D41+'ф 117 поселок'!D41+'ф 119 поселок'!D41+'ф 137 поселок'!D41+'ф 139 поселок'!D41+'ф 150 поселок'!D43+'ф 104 ТРС'!D41+'ф 147 ТРС'!D41+'яч 102 Лазурь'!D41+'яч 153 Лазурь'!D41</f>
        <v>5040</v>
      </c>
      <c r="C39" s="50"/>
      <c r="D39" s="49">
        <f>'ф 108 поселок'!H41+'ф 117 поселок'!H41+'ф 119 поселок'!H41+'ф 137 поселок'!H41+'ф 139 поселок'!H41+'ф 150 поселок'!H43+'ф 104 ТРС'!H41+'ф 147 ТРС'!H41+'яч 102 Лазурь'!H41+'яч 153 Лазурь'!H41</f>
        <v>1656</v>
      </c>
      <c r="E39" s="50">
        <f t="shared" si="0"/>
        <v>0.32857142857142857</v>
      </c>
      <c r="F39" s="51"/>
      <c r="G39" s="52"/>
    </row>
    <row r="40" spans="1:7" ht="12.75">
      <c r="A40" s="34" t="s">
        <v>48</v>
      </c>
      <c r="B40" s="49">
        <f>'ф 108 поселок'!D42+'ф 117 поселок'!D42+'ф 119 поселок'!D42+'ф 137 поселок'!D42+'ф 139 поселок'!D42+'ф 150 поселок'!D44+'ф 104 ТРС'!D42+'ф 147 ТРС'!D42+'яч 102 Лазурь'!D42+'яч 153 Лазурь'!D42</f>
        <v>4518</v>
      </c>
      <c r="C40" s="50"/>
      <c r="D40" s="49">
        <f>'ф 108 поселок'!H42+'ф 117 поселок'!H42+'ф 119 поселок'!H42+'ф 137 поселок'!H42+'ф 139 поселок'!H42+'ф 150 поселок'!H44+'ф 104 ТРС'!H42+'ф 147 ТРС'!H42+'яч 102 Лазурь'!H42+'яч 153 Лазурь'!H42</f>
        <v>1530</v>
      </c>
      <c r="E40" s="50">
        <f t="shared" si="0"/>
        <v>0.3386454183266932</v>
      </c>
      <c r="F40" s="51"/>
      <c r="G40" s="52"/>
    </row>
    <row r="41" spans="1:7" ht="12.75">
      <c r="A41" s="34" t="s">
        <v>49</v>
      </c>
      <c r="B41" s="49">
        <f>'ф 108 поселок'!D43+'ф 117 поселок'!D43+'ф 119 поселок'!D43+'ф 137 поселок'!D43+'ф 139 поселок'!D43+'ф 150 поселок'!D45+'ф 104 ТРС'!D43+'ф 147 ТРС'!D43+'яч 102 Лазурь'!D43+'яч 153 Лазурь'!D43</f>
        <v>3870</v>
      </c>
      <c r="C41" s="50"/>
      <c r="D41" s="49">
        <f>'ф 108 поселок'!H43+'ф 117 поселок'!H43+'ф 119 поселок'!H43+'ф 137 поселок'!H43+'ф 139 поселок'!H43+'ф 150 поселок'!H45+'ф 104 ТРС'!H43+'ф 147 ТРС'!H43+'яч 102 Лазурь'!H43+'яч 153 Лазурь'!H43</f>
        <v>1386</v>
      </c>
      <c r="E41" s="50">
        <f t="shared" si="0"/>
        <v>0.3581395348837209</v>
      </c>
      <c r="F41" s="51"/>
      <c r="G41" s="52"/>
    </row>
    <row r="42" spans="1:7" ht="12.75">
      <c r="A42" s="53" t="s">
        <v>173</v>
      </c>
      <c r="B42" s="54">
        <f>SUM(B17:B41)</f>
        <v>100710</v>
      </c>
      <c r="C42" s="49"/>
      <c r="D42" s="54">
        <f>SUM(D17:D41)</f>
        <v>35892</v>
      </c>
      <c r="E42" s="55">
        <f t="shared" si="0"/>
        <v>0.35638963360142983</v>
      </c>
      <c r="F42" s="49"/>
      <c r="G42" s="5"/>
    </row>
    <row r="43" spans="1:7" ht="12.75">
      <c r="A43" s="48" t="s">
        <v>174</v>
      </c>
      <c r="B43" s="5"/>
      <c r="C43" s="5"/>
      <c r="D43" s="5"/>
      <c r="E43" s="5"/>
      <c r="F43" s="5"/>
      <c r="G43" s="5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40"/>
      <c r="B45" s="41" t="s">
        <v>164</v>
      </c>
      <c r="C45" s="42"/>
      <c r="D45" s="56"/>
      <c r="E45" s="57" t="s">
        <v>175</v>
      </c>
      <c r="F45" s="58"/>
      <c r="G45" s="33"/>
    </row>
    <row r="46" spans="1:7" ht="12.75">
      <c r="A46" s="59" t="s">
        <v>166</v>
      </c>
      <c r="B46" s="60" t="s">
        <v>176</v>
      </c>
      <c r="C46" s="56"/>
      <c r="D46" s="48" t="s">
        <v>177</v>
      </c>
      <c r="E46" s="23" t="s">
        <v>178</v>
      </c>
      <c r="F46" s="48" t="s">
        <v>179</v>
      </c>
      <c r="G46" s="4" t="s">
        <v>167</v>
      </c>
    </row>
    <row r="47" spans="1:7" ht="12.75">
      <c r="A47" s="5" t="s">
        <v>180</v>
      </c>
      <c r="B47" s="61">
        <f>SUM(B26:B28)</f>
        <v>13158</v>
      </c>
      <c r="C47" s="5"/>
      <c r="D47" s="61">
        <f>SUM(D26:D28)</f>
        <v>4698</v>
      </c>
      <c r="E47" s="36">
        <f>B47/3</f>
        <v>4386</v>
      </c>
      <c r="F47" s="36">
        <f>D47/3</f>
        <v>1566</v>
      </c>
      <c r="G47" s="37">
        <f>F47/E47</f>
        <v>0.35704514363885087</v>
      </c>
    </row>
    <row r="48" spans="1:7" ht="12.75">
      <c r="A48" s="5" t="s">
        <v>181</v>
      </c>
      <c r="B48" s="61">
        <f>SUM(B35:B38)</f>
        <v>20448</v>
      </c>
      <c r="C48" s="5"/>
      <c r="D48" s="61">
        <f>SUM(D35:D38)</f>
        <v>5958</v>
      </c>
      <c r="E48" s="61">
        <f>B48/4</f>
        <v>5112</v>
      </c>
      <c r="F48" s="61">
        <f>D48/4</f>
        <v>1489.5</v>
      </c>
      <c r="G48" s="37">
        <f>F48/E48</f>
        <v>0.2913732394366197</v>
      </c>
    </row>
    <row r="49" spans="1:7" ht="12.75">
      <c r="A49" s="5" t="s">
        <v>182</v>
      </c>
      <c r="B49" s="61">
        <f>B42</f>
        <v>100710</v>
      </c>
      <c r="C49" s="5"/>
      <c r="D49" s="61">
        <f>D42</f>
        <v>35892</v>
      </c>
      <c r="E49" s="61">
        <f>B49/24</f>
        <v>4196.25</v>
      </c>
      <c r="F49" s="61">
        <f>D49/24</f>
        <v>1495.5</v>
      </c>
      <c r="G49" s="37">
        <f>F49/E49</f>
        <v>0.35638963360142983</v>
      </c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 t="s">
        <v>183</v>
      </c>
      <c r="C52" s="3"/>
      <c r="D52" s="3"/>
      <c r="E52" s="3"/>
      <c r="F52" s="3"/>
      <c r="G52" s="3"/>
    </row>
    <row r="53" spans="1:7" ht="12.75">
      <c r="A53" s="62"/>
      <c r="B53" s="62"/>
      <c r="C53" s="62"/>
      <c r="D53" s="62"/>
      <c r="E53" s="62"/>
      <c r="F53" s="62"/>
      <c r="G53" s="62"/>
    </row>
    <row r="54" spans="1:7" ht="12.75">
      <c r="A54" s="2"/>
      <c r="B54" s="2"/>
      <c r="C54" s="2"/>
      <c r="D54" s="2"/>
      <c r="E54" s="2"/>
      <c r="F54" s="2"/>
      <c r="G54" s="2"/>
    </row>
  </sheetData>
  <sheetProtection/>
  <mergeCells count="5">
    <mergeCell ref="A1:C1"/>
    <mergeCell ref="A3:C3"/>
    <mergeCell ref="F3:G3"/>
    <mergeCell ref="F5:G5"/>
    <mergeCell ref="A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25">
      <selection activeCell="J18" sqref="J18"/>
    </sheetView>
  </sheetViews>
  <sheetFormatPr defaultColWidth="9.140625" defaultRowHeight="12.75"/>
  <cols>
    <col min="1" max="1" width="7.140625" style="0" customWidth="1"/>
    <col min="2" max="2" width="15.7109375" style="0" customWidth="1"/>
    <col min="3" max="3" width="6.421875" style="0" customWidth="1"/>
    <col min="4" max="4" width="15.7109375" style="0" customWidth="1"/>
    <col min="5" max="5" width="14.28125" style="0" customWidth="1"/>
    <col min="6" max="6" width="12.8515625" style="0" customWidth="1"/>
    <col min="7" max="7" width="11.421875" style="0" customWidth="1"/>
  </cols>
  <sheetData>
    <row r="1" spans="1:7" ht="15.75">
      <c r="A1" s="92" t="s">
        <v>202</v>
      </c>
      <c r="B1" s="92"/>
      <c r="C1" s="92"/>
      <c r="D1" s="39"/>
      <c r="E1" s="2" t="s">
        <v>0</v>
      </c>
      <c r="F1" s="1"/>
      <c r="G1" s="1"/>
    </row>
    <row r="2" spans="1:7" ht="12.75">
      <c r="A2" s="2" t="s">
        <v>154</v>
      </c>
      <c r="B2" s="2"/>
      <c r="C2" s="2"/>
      <c r="D2" s="3"/>
      <c r="E2" s="2"/>
      <c r="F2" s="2"/>
      <c r="G2" s="2"/>
    </row>
    <row r="3" spans="1:7" ht="15.75" customHeight="1">
      <c r="A3" s="93" t="s">
        <v>155</v>
      </c>
      <c r="B3" s="93"/>
      <c r="C3" s="93"/>
      <c r="D3" s="39"/>
      <c r="E3" s="2" t="s">
        <v>2</v>
      </c>
      <c r="F3" s="92" t="s">
        <v>184</v>
      </c>
      <c r="G3" s="92"/>
    </row>
    <row r="4" spans="1:7" ht="12.75">
      <c r="A4" s="2"/>
      <c r="B4" s="2" t="s">
        <v>157</v>
      </c>
      <c r="C4" s="2"/>
      <c r="D4" s="3"/>
      <c r="E4" s="2"/>
      <c r="F4" s="2"/>
      <c r="G4" s="2"/>
    </row>
    <row r="5" spans="1:7" ht="15.75">
      <c r="A5" s="1"/>
      <c r="B5" s="1"/>
      <c r="C5" s="1"/>
      <c r="D5" s="3"/>
      <c r="E5" s="2" t="s">
        <v>158</v>
      </c>
      <c r="F5" s="99" t="s">
        <v>189</v>
      </c>
      <c r="G5" s="99"/>
    </row>
    <row r="6" spans="1:7" ht="12.75">
      <c r="A6" s="2" t="s">
        <v>6</v>
      </c>
      <c r="B6" s="2"/>
      <c r="C6" s="2"/>
      <c r="D6" s="2"/>
      <c r="E6" s="2"/>
      <c r="F6" s="2"/>
      <c r="G6" s="2"/>
    </row>
    <row r="7" spans="1:7" ht="12.75">
      <c r="A7" s="2" t="s">
        <v>7</v>
      </c>
      <c r="B7" s="2"/>
      <c r="C7" s="2"/>
      <c r="D7" s="2"/>
      <c r="E7" s="2"/>
      <c r="F7" s="2"/>
      <c r="G7" s="2"/>
    </row>
    <row r="8" spans="1:7" ht="12.75">
      <c r="A8" s="2"/>
      <c r="B8" s="2"/>
      <c r="C8" s="2"/>
      <c r="D8" s="2"/>
      <c r="E8" s="2"/>
      <c r="F8" s="2"/>
      <c r="G8" s="2"/>
    </row>
    <row r="9" spans="1:7" ht="15.75">
      <c r="A9" s="2"/>
      <c r="B9" s="2"/>
      <c r="C9" s="2"/>
      <c r="D9" s="6" t="s">
        <v>161</v>
      </c>
      <c r="E9" s="2"/>
      <c r="F9" s="2"/>
      <c r="G9" s="2"/>
    </row>
    <row r="10" spans="1:7" ht="15.75">
      <c r="A10" s="6" t="str">
        <f>'сум субабоненты'!A10</f>
        <v>            вычисления нагрузок и тангенса "фи" за  21  декабря 2016 г                       </v>
      </c>
      <c r="B10" s="2"/>
      <c r="C10" s="2"/>
      <c r="D10" s="2"/>
      <c r="E10" s="2"/>
      <c r="F10" s="2"/>
      <c r="G10" s="2"/>
    </row>
    <row r="11" spans="1:7" ht="15.75">
      <c r="A11" s="96" t="s">
        <v>190</v>
      </c>
      <c r="B11" s="96"/>
      <c r="C11" s="96"/>
      <c r="D11" s="96"/>
      <c r="E11" s="96"/>
      <c r="F11" s="96"/>
      <c r="G11" s="96"/>
    </row>
    <row r="12" spans="1:7" ht="12.75">
      <c r="A12" s="2"/>
      <c r="B12" s="2"/>
      <c r="C12" s="2" t="s">
        <v>163</v>
      </c>
      <c r="D12" s="2"/>
      <c r="E12" s="2"/>
      <c r="F12" s="2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40"/>
      <c r="B14" s="41" t="s">
        <v>164</v>
      </c>
      <c r="C14" s="42"/>
      <c r="D14" s="42"/>
      <c r="E14" s="40"/>
      <c r="F14" s="43" t="s">
        <v>165</v>
      </c>
      <c r="G14" s="10"/>
    </row>
    <row r="15" spans="1:7" ht="12.75">
      <c r="A15" s="44" t="s">
        <v>166</v>
      </c>
      <c r="B15" s="9"/>
      <c r="C15" s="10"/>
      <c r="D15" s="11"/>
      <c r="E15" s="45" t="s">
        <v>167</v>
      </c>
      <c r="F15" s="46" t="s">
        <v>168</v>
      </c>
      <c r="G15" s="18" t="s">
        <v>169</v>
      </c>
    </row>
    <row r="16" spans="1:7" ht="12.75">
      <c r="A16" s="47"/>
      <c r="B16" s="23" t="s">
        <v>170</v>
      </c>
      <c r="C16" s="24"/>
      <c r="D16" s="22" t="s">
        <v>171</v>
      </c>
      <c r="E16" s="48"/>
      <c r="F16" s="15"/>
      <c r="G16" s="18"/>
    </row>
    <row r="17" spans="1:7" ht="12.75">
      <c r="A17" s="33" t="s">
        <v>25</v>
      </c>
      <c r="B17" s="38"/>
      <c r="C17" s="59"/>
      <c r="D17" s="38"/>
      <c r="E17" s="63"/>
      <c r="F17" s="64"/>
      <c r="G17" s="58"/>
    </row>
    <row r="18" spans="1:7" ht="12.75">
      <c r="A18" s="34" t="s">
        <v>26</v>
      </c>
      <c r="B18" s="38">
        <f>'яч 3 сн'!D20+'яч 6 сн'!D20+'яч 7 сн'!D20+'яч 8 сн'!D20+'яч 9 сн'!D20+'яч 10 сн'!D20+'яч 11 сн'!D20+'яч 40 сн '!D20+'яч 41 сн'!D20+'яч 42 сн'!D20+'яч 43 сн'!D20+'яч 44 сн'!D20+'яч 47 сн'!D20+'яч 49 сн'!D20+'яч 50 сн'!D20+'яч 53 сн'!D20+'яч 55 сн'!D20+'яч 56 сн'!D20+'яч 59 сн'!D20+'яч 60 сн'!D20+'яч 61 сн'!D20+'яч 62'!D20+'яч 63 сн'!D20+'яч 64 сн'!D20+'яч 66 сн'!D20</f>
        <v>3414</v>
      </c>
      <c r="C18" s="50"/>
      <c r="D18" s="77">
        <v>287</v>
      </c>
      <c r="E18" s="65">
        <f>D18/B18</f>
        <v>0.0840656121851201</v>
      </c>
      <c r="F18" s="66"/>
      <c r="G18" s="67"/>
    </row>
    <row r="19" spans="1:7" ht="12.75">
      <c r="A19" s="34" t="s">
        <v>27</v>
      </c>
      <c r="B19" s="38">
        <f>'яч 3 сн'!D21+'яч 6 сн'!D21+'яч 7 сн'!D21+'яч 8 сн'!D21+'яч 9 сн'!D21+'яч 10 сн'!D21+'яч 11 сн'!D21+'яч 40 сн '!D21+'яч 41 сн'!D21+'яч 42 сн'!D21+'яч 43 сн'!D21+'яч 44 сн'!D21+'яч 47 сн'!D21+'яч 49 сн'!D21+'яч 50 сн'!D21+'яч 53 сн'!D21+'яч 55 сн'!D21+'яч 56 сн'!D21+'яч 59 сн'!D21+'яч 60 сн'!D21+'яч 61 сн'!D21+'яч 62'!D21+'яч 63 сн'!D21+'яч 64 сн'!D21+'яч 66 сн'!D21</f>
        <v>3876</v>
      </c>
      <c r="C19" s="50"/>
      <c r="D19" s="77">
        <v>312</v>
      </c>
      <c r="E19" s="65">
        <f aca="true" t="shared" si="0" ref="E19:E42">D19/B19</f>
        <v>0.0804953560371517</v>
      </c>
      <c r="F19" s="66"/>
      <c r="G19" s="67"/>
    </row>
    <row r="20" spans="1:7" ht="12.75">
      <c r="A20" s="34" t="s">
        <v>28</v>
      </c>
      <c r="B20" s="38">
        <f>'яч 3 сн'!D22+'яч 6 сн'!D22+'яч 7 сн'!D22+'яч 8 сн'!D22+'яч 9 сн'!D22+'яч 10 сн'!D22+'яч 11 сн'!D22+'яч 40 сн '!D22+'яч 41 сн'!D22+'яч 42 сн'!D22+'яч 43 сн'!D22+'яч 44 сн'!D22+'яч 47 сн'!D22+'яч 49 сн'!D22+'яч 50 сн'!D22+'яч 53 сн'!D22+'яч 55 сн'!D22+'яч 56 сн'!D22+'яч 59 сн'!D22+'яч 60 сн'!D22+'яч 61 сн'!D22+'яч 62'!D22+'яч 63 сн'!D22+'яч 64 сн'!D22+'яч 66 сн'!D22</f>
        <v>3222</v>
      </c>
      <c r="C20" s="50"/>
      <c r="D20" s="77">
        <v>303</v>
      </c>
      <c r="E20" s="65">
        <f t="shared" si="0"/>
        <v>0.09404096834264432</v>
      </c>
      <c r="F20" s="66"/>
      <c r="G20" s="67"/>
    </row>
    <row r="21" spans="1:7" ht="12.75">
      <c r="A21" s="34" t="s">
        <v>29</v>
      </c>
      <c r="B21" s="38">
        <f>'яч 3 сн'!D23+'яч 6 сн'!D23+'яч 7 сн'!D23+'яч 8 сн'!D23+'яч 9 сн'!D23+'яч 10 сн'!D23+'яч 11 сн'!D23+'яч 40 сн '!D23+'яч 41 сн'!D23+'яч 42 сн'!D23+'яч 43 сн'!D23+'яч 44 сн'!D23+'яч 47 сн'!D23+'яч 49 сн'!D23+'яч 50 сн'!D23+'яч 53 сн'!D23+'яч 55 сн'!D23+'яч 56 сн'!D23+'яч 59 сн'!D23+'яч 60 сн'!D23+'яч 61 сн'!D23+'яч 62'!D23+'яч 63 сн'!D23+'яч 64 сн'!D23+'яч 66 сн'!D23</f>
        <v>3696</v>
      </c>
      <c r="C21" s="50"/>
      <c r="D21" s="77">
        <v>329</v>
      </c>
      <c r="E21" s="65">
        <f t="shared" si="0"/>
        <v>0.08901515151515152</v>
      </c>
      <c r="F21" s="66"/>
      <c r="G21" s="67"/>
    </row>
    <row r="22" spans="1:7" ht="12.75">
      <c r="A22" s="34" t="s">
        <v>30</v>
      </c>
      <c r="B22" s="38">
        <f>'яч 3 сн'!D24+'яч 6 сн'!D24+'яч 7 сн'!D24+'яч 8 сн'!D24+'яч 9 сн'!D24+'яч 10 сн'!D24+'яч 11 сн'!D24+'яч 40 сн '!D24+'яч 41 сн'!D24+'яч 42 сн'!D24+'яч 43 сн'!D24+'яч 44 сн'!D24+'яч 47 сн'!D24+'яч 49 сн'!D24+'яч 50 сн'!D24+'яч 53 сн'!D24+'яч 55 сн'!D24+'яч 56 сн'!D24+'яч 59 сн'!D24+'яч 60 сн'!D24+'яч 61 сн'!D24+'яч 62'!D24+'яч 63 сн'!D24+'яч 64 сн'!D24+'яч 66 сн'!D24</f>
        <v>4734</v>
      </c>
      <c r="C22" s="50"/>
      <c r="D22" s="77">
        <v>321</v>
      </c>
      <c r="E22" s="65">
        <f t="shared" si="0"/>
        <v>0.06780735107731306</v>
      </c>
      <c r="F22" s="66"/>
      <c r="G22" s="67"/>
    </row>
    <row r="23" spans="1:7" ht="12.75">
      <c r="A23" s="34" t="s">
        <v>31</v>
      </c>
      <c r="B23" s="38">
        <f>'яч 3 сн'!D25+'яч 6 сн'!D25+'яч 7 сн'!D25+'яч 8 сн'!D25+'яч 9 сн'!D25+'яч 10 сн'!D25+'яч 11 сн'!D25+'яч 40 сн '!D25+'яч 41 сн'!D25+'яч 42 сн'!D25+'яч 43 сн'!D25+'яч 44 сн'!D25+'яч 47 сн'!D25+'яч 49 сн'!D25+'яч 50 сн'!D25+'яч 53 сн'!D25+'яч 55 сн'!D25+'яч 56 сн'!D25+'яч 59 сн'!D25+'яч 60 сн'!D25+'яч 61 сн'!D25+'яч 62'!D25+'яч 63 сн'!D25+'яч 64 сн'!D25+'яч 66 сн'!D25</f>
        <v>2832</v>
      </c>
      <c r="C23" s="50"/>
      <c r="D23" s="77">
        <v>314</v>
      </c>
      <c r="E23" s="65">
        <f t="shared" si="0"/>
        <v>0.11087570621468927</v>
      </c>
      <c r="F23" s="66"/>
      <c r="G23" s="67"/>
    </row>
    <row r="24" spans="1:7" ht="12.75">
      <c r="A24" s="34" t="s">
        <v>32</v>
      </c>
      <c r="B24" s="38">
        <f>'яч 3 сн'!D26+'яч 6 сн'!D26+'яч 7 сн'!D26+'яч 8 сн'!D26+'яч 9 сн'!D26+'яч 10 сн'!D26+'яч 11 сн'!D26+'яч 40 сн '!D26+'яч 41 сн'!D26+'яч 42 сн'!D26+'яч 43 сн'!D26+'яч 44 сн'!D26+'яч 47 сн'!D26+'яч 49 сн'!D26+'яч 50 сн'!D26+'яч 53 сн'!D26+'яч 55 сн'!D26+'яч 56 сн'!D26+'яч 59 сн'!D26+'яч 60 сн'!D26+'яч 61 сн'!D26+'яч 62'!D26+'яч 63 сн'!D26+'яч 64 сн'!D26+'яч 66 сн'!D26</f>
        <v>2766</v>
      </c>
      <c r="C24" s="50"/>
      <c r="D24" s="77">
        <v>287</v>
      </c>
      <c r="E24" s="65">
        <f t="shared" si="0"/>
        <v>0.10375994215473608</v>
      </c>
      <c r="F24" s="66"/>
      <c r="G24" s="67"/>
    </row>
    <row r="25" spans="1:7" ht="12.75">
      <c r="A25" s="34" t="s">
        <v>33</v>
      </c>
      <c r="B25" s="38">
        <f>'яч 3 сн'!D27+'яч 6 сн'!D27+'яч 7 сн'!D27+'яч 8 сн'!D27+'яч 9 сн'!D27+'яч 10 сн'!D27+'яч 11 сн'!D27+'яч 40 сн '!D27+'яч 41 сн'!D27+'яч 42 сн'!D27+'яч 43 сн'!D27+'яч 44 сн'!D27+'яч 47 сн'!D27+'яч 49 сн'!D27+'яч 50 сн'!D27+'яч 53 сн'!D27+'яч 55 сн'!D27+'яч 56 сн'!D27+'яч 59 сн'!D27+'яч 60 сн'!D27+'яч 61 сн'!D27+'яч 62'!D27+'яч 63 сн'!D27+'яч 64 сн'!D27+'яч 66 сн'!D27</f>
        <v>3924</v>
      </c>
      <c r="C25" s="50"/>
      <c r="D25" s="77">
        <v>243</v>
      </c>
      <c r="E25" s="65">
        <f t="shared" si="0"/>
        <v>0.06192660550458716</v>
      </c>
      <c r="F25" s="66"/>
      <c r="G25" s="67"/>
    </row>
    <row r="26" spans="1:7" ht="12.75">
      <c r="A26" s="34" t="s">
        <v>34</v>
      </c>
      <c r="B26" s="38">
        <f>'яч 3 сн'!D28+'яч 6 сн'!D28+'яч 7 сн'!D28+'яч 8 сн'!D28+'яч 9 сн'!D28+'яч 10 сн'!D28+'яч 11 сн'!D28+'яч 40 сн '!D28+'яч 41 сн'!D28+'яч 42 сн'!D28+'яч 43 сн'!D28+'яч 44 сн'!D28+'яч 47 сн'!D28+'яч 49 сн'!D28+'яч 50 сн'!D28+'яч 53 сн'!D28+'яч 55 сн'!D28+'яч 56 сн'!D28+'яч 59 сн'!D28+'яч 60 сн'!D28+'яч 61 сн'!D28+'яч 62'!D28+'яч 63 сн'!D28+'яч 64 сн'!D28+'яч 66 сн'!D28</f>
        <v>3504</v>
      </c>
      <c r="C26" s="50"/>
      <c r="D26" s="77">
        <v>240</v>
      </c>
      <c r="E26" s="65">
        <f t="shared" si="0"/>
        <v>0.0684931506849315</v>
      </c>
      <c r="F26" s="66"/>
      <c r="G26" s="67"/>
    </row>
    <row r="27" spans="1:7" ht="12.75">
      <c r="A27" s="34" t="s">
        <v>35</v>
      </c>
      <c r="B27" s="38">
        <f>'яч 3 сн'!D29+'яч 6 сн'!D29+'яч 7 сн'!D29+'яч 8 сн'!D29+'яч 9 сн'!D29+'яч 10 сн'!D29+'яч 11 сн'!D29+'яч 40 сн '!D29+'яч 41 сн'!D29+'яч 42 сн'!D29+'яч 43 сн'!D29+'яч 44 сн'!D29+'яч 47 сн'!D29+'яч 49 сн'!D29+'яч 50 сн'!D29+'яч 53 сн'!D29+'яч 55 сн'!D29+'яч 56 сн'!D29+'яч 59 сн'!D29+'яч 60 сн'!D29+'яч 61 сн'!D29+'яч 62'!D29+'яч 63 сн'!D29+'яч 64 сн'!D29+'яч 66 сн'!D29</f>
        <v>3114</v>
      </c>
      <c r="C27" s="50"/>
      <c r="D27" s="77">
        <v>238</v>
      </c>
      <c r="E27" s="65">
        <f t="shared" si="0"/>
        <v>0.07642903018625562</v>
      </c>
      <c r="F27" s="66"/>
      <c r="G27" s="67"/>
    </row>
    <row r="28" spans="1:7" ht="12.75">
      <c r="A28" s="34" t="s">
        <v>36</v>
      </c>
      <c r="B28" s="38">
        <f>'яч 3 сн'!D30+'яч 6 сн'!D30+'яч 7 сн'!D30+'яч 8 сн'!D30+'яч 9 сн'!D30+'яч 10 сн'!D30+'яч 11 сн'!D30+'яч 40 сн '!D30+'яч 41 сн'!D30+'яч 42 сн'!D30+'яч 43 сн'!D30+'яч 44 сн'!D30+'яч 47 сн'!D30+'яч 49 сн'!D30+'яч 50 сн'!D30+'яч 53 сн'!D30+'яч 55 сн'!D30+'яч 56 сн'!D30+'яч 59 сн'!D30+'яч 60 сн'!D30+'яч 61 сн'!D30+'яч 62'!D30+'яч 63 сн'!D30+'яч 64 сн'!D30+'яч 66 сн'!D30</f>
        <v>3894</v>
      </c>
      <c r="C28" s="50"/>
      <c r="D28" s="77">
        <v>302</v>
      </c>
      <c r="E28" s="65">
        <f t="shared" si="0"/>
        <v>0.07755521314843349</v>
      </c>
      <c r="F28" s="66"/>
      <c r="G28" s="67"/>
    </row>
    <row r="29" spans="1:7" ht="12.75">
      <c r="A29" s="34" t="s">
        <v>37</v>
      </c>
      <c r="B29" s="38">
        <f>'яч 3 сн'!D31+'яч 6 сн'!D31+'яч 7 сн'!D31+'яч 8 сн'!D31+'яч 9 сн'!D31+'яч 10 сн'!D31+'яч 11 сн'!D31+'яч 40 сн '!D31+'яч 41 сн'!D31+'яч 42 сн'!D31+'яч 43 сн'!D31+'яч 44 сн'!D31+'яч 47 сн'!D31+'яч 49 сн'!D31+'яч 50 сн'!D31+'яч 53 сн'!D31+'яч 55 сн'!D31+'яч 56 сн'!D31+'яч 59 сн'!D31+'яч 60 сн'!D31+'яч 61 сн'!D31+'яч 62'!D31+'яч 63 сн'!D31+'яч 64 сн'!D31+'яч 66 сн'!D31</f>
        <v>3774</v>
      </c>
      <c r="C29" s="50"/>
      <c r="D29" s="77">
        <v>284</v>
      </c>
      <c r="E29" s="65">
        <f t="shared" si="0"/>
        <v>0.07525172231054585</v>
      </c>
      <c r="F29" s="66"/>
      <c r="G29" s="67"/>
    </row>
    <row r="30" spans="1:7" ht="12.75">
      <c r="A30" s="34" t="s">
        <v>38</v>
      </c>
      <c r="B30" s="38">
        <f>'яч 3 сн'!D32+'яч 6 сн'!D32+'яч 7 сн'!D32+'яч 8 сн'!D32+'яч 9 сн'!D32+'яч 10 сн'!D32+'яч 11 сн'!D32+'яч 40 сн '!D32+'яч 41 сн'!D32+'яч 42 сн'!D32+'яч 43 сн'!D32+'яч 44 сн'!D32+'яч 47 сн'!D32+'яч 49 сн'!D32+'яч 50 сн'!D32+'яч 53 сн'!D32+'яч 55 сн'!D32+'яч 56 сн'!D32+'яч 59 сн'!D32+'яч 60 сн'!D32+'яч 61 сн'!D32+'яч 62'!D32+'яч 63 сн'!D32+'яч 64 сн'!D32+'яч 66 сн'!D32</f>
        <v>3864</v>
      </c>
      <c r="C30" s="50"/>
      <c r="D30" s="77">
        <v>276</v>
      </c>
      <c r="E30" s="65">
        <f t="shared" si="0"/>
        <v>0.07142857142857142</v>
      </c>
      <c r="F30" s="66"/>
      <c r="G30" s="67"/>
    </row>
    <row r="31" spans="1:7" ht="12.75">
      <c r="A31" s="34" t="s">
        <v>39</v>
      </c>
      <c r="B31" s="38">
        <f>'яч 3 сн'!D33+'яч 6 сн'!D33+'яч 7 сн'!D33+'яч 8 сн'!D33+'яч 9 сн'!D33+'яч 10 сн'!D33+'яч 11 сн'!D33+'яч 40 сн '!D33+'яч 41 сн'!D33+'яч 42 сн'!D33+'яч 43 сн'!D33+'яч 44 сн'!D33+'яч 47 сн'!D33+'яч 49 сн'!D33+'яч 50 сн'!D33+'яч 53 сн'!D33+'яч 55 сн'!D33+'яч 56 сн'!D33+'яч 59 сн'!D33+'яч 60 сн'!D33+'яч 61 сн'!D33+'яч 62'!D33+'яч 63 сн'!D33+'яч 64 сн'!D33+'яч 66 сн'!D33</f>
        <v>3438</v>
      </c>
      <c r="C31" s="50"/>
      <c r="D31" s="77">
        <v>269</v>
      </c>
      <c r="E31" s="65">
        <f t="shared" si="0"/>
        <v>0.07824316463059919</v>
      </c>
      <c r="F31" s="66"/>
      <c r="G31" s="67"/>
    </row>
    <row r="32" spans="1:7" ht="12.75">
      <c r="A32" s="34" t="s">
        <v>40</v>
      </c>
      <c r="B32" s="38">
        <f>'яч 3 сн'!D34+'яч 6 сн'!D34+'яч 7 сн'!D34+'яч 8 сн'!D34+'яч 9 сн'!D34+'яч 10 сн'!D34+'яч 11 сн'!D34+'яч 40 сн '!D34+'яч 41 сн'!D34+'яч 42 сн'!D34+'яч 43 сн'!D34+'яч 44 сн'!D34+'яч 47 сн'!D34+'яч 49 сн'!D34+'яч 50 сн'!D34+'яч 53 сн'!D34+'яч 55 сн'!D34+'яч 56 сн'!D34+'яч 59 сн'!D34+'яч 60 сн'!D34+'яч 61 сн'!D34+'яч 62'!D34+'яч 63 сн'!D34+'яч 64 сн'!D34+'яч 66 сн'!D34</f>
        <v>4002</v>
      </c>
      <c r="C32" s="50"/>
      <c r="D32" s="77">
        <v>297</v>
      </c>
      <c r="E32" s="65">
        <f t="shared" si="0"/>
        <v>0.07421289355322339</v>
      </c>
      <c r="F32" s="66"/>
      <c r="G32" s="67"/>
    </row>
    <row r="33" spans="1:7" ht="12.75">
      <c r="A33" s="34" t="s">
        <v>41</v>
      </c>
      <c r="B33" s="38">
        <f>'яч 3 сн'!D35+'яч 6 сн'!D35+'яч 7 сн'!D35+'яч 8 сн'!D35+'яч 9 сн'!D35+'яч 10 сн'!D35+'яч 11 сн'!D35+'яч 40 сн '!D35+'яч 41 сн'!D35+'яч 42 сн'!D35+'яч 43 сн'!D35+'яч 44 сн'!D35+'яч 47 сн'!D35+'яч 49 сн'!D35+'яч 50 сн'!D35+'яч 53 сн'!D35+'яч 55 сн'!D35+'яч 56 сн'!D35+'яч 59 сн'!D35+'яч 60 сн'!D35+'яч 61 сн'!D35+'яч 62'!D35+'яч 63 сн'!D35+'яч 64 сн'!D35+'яч 66 сн'!D35</f>
        <v>3900</v>
      </c>
      <c r="C33" s="50"/>
      <c r="D33" s="77">
        <v>251</v>
      </c>
      <c r="E33" s="65">
        <f t="shared" si="0"/>
        <v>0.06435897435897436</v>
      </c>
      <c r="F33" s="66"/>
      <c r="G33" s="67"/>
    </row>
    <row r="34" spans="1:7" ht="12.75">
      <c r="A34" s="34" t="s">
        <v>42</v>
      </c>
      <c r="B34" s="38">
        <f>'яч 3 сн'!D36+'яч 6 сн'!D36+'яч 7 сн'!D36+'яч 8 сн'!D36+'яч 9 сн'!D36+'яч 10 сн'!D36+'яч 11 сн'!D36+'яч 40 сн '!D36+'яч 41 сн'!D36+'яч 42 сн'!D36+'яч 43 сн'!D36+'яч 44 сн'!D36+'яч 47 сн'!D36+'яч 49 сн'!D36+'яч 50 сн'!D36+'яч 53 сн'!D36+'яч 55 сн'!D36+'яч 56 сн'!D36+'яч 59 сн'!D36+'яч 60 сн'!D36+'яч 61 сн'!D36+'яч 62'!D36+'яч 63 сн'!D36+'яч 64 сн'!D36+'яч 66 сн'!D36</f>
        <v>3660</v>
      </c>
      <c r="C34" s="50"/>
      <c r="D34" s="77">
        <v>296</v>
      </c>
      <c r="E34" s="65">
        <f t="shared" si="0"/>
        <v>0.08087431693989071</v>
      </c>
      <c r="F34" s="66"/>
      <c r="G34" s="67"/>
    </row>
    <row r="35" spans="1:7" ht="12.75">
      <c r="A35" s="34" t="s">
        <v>43</v>
      </c>
      <c r="B35" s="38">
        <f>'яч 3 сн'!D37+'яч 6 сн'!D37+'яч 7 сн'!D37+'яч 8 сн'!D37+'яч 9 сн'!D37+'яч 10 сн'!D37+'яч 11 сн'!D37+'яч 40 сн '!D37+'яч 41 сн'!D37+'яч 42 сн'!D37+'яч 43 сн'!D37+'яч 44 сн'!D37+'яч 47 сн'!D37+'яч 49 сн'!D37+'яч 50 сн'!D37+'яч 53 сн'!D37+'яч 55 сн'!D37+'яч 56 сн'!D37+'яч 59 сн'!D37+'яч 60 сн'!D37+'яч 61 сн'!D37+'яч 62'!D37+'яч 63 сн'!D37+'яч 64 сн'!D37+'яч 66 сн'!D37</f>
        <v>3792</v>
      </c>
      <c r="C35" s="50"/>
      <c r="D35" s="77">
        <v>279</v>
      </c>
      <c r="E35" s="65">
        <f t="shared" si="0"/>
        <v>0.07357594936708861</v>
      </c>
      <c r="F35" s="66"/>
      <c r="G35" s="67" t="s">
        <v>172</v>
      </c>
    </row>
    <row r="36" spans="1:7" ht="12.75">
      <c r="A36" s="34" t="s">
        <v>44</v>
      </c>
      <c r="B36" s="38">
        <f>'яч 3 сн'!D38+'яч 6 сн'!D38+'яч 7 сн'!D38+'яч 8 сн'!D38+'яч 9 сн'!D38+'яч 10 сн'!D38+'яч 11 сн'!D38+'яч 40 сн '!D38+'яч 41 сн'!D38+'яч 42 сн'!D38+'яч 43 сн'!D38+'яч 44 сн'!D38+'яч 47 сн'!D38+'яч 49 сн'!D38+'яч 50 сн'!D38+'яч 53 сн'!D38+'яч 55 сн'!D38+'яч 56 сн'!D38+'яч 59 сн'!D38+'яч 60 сн'!D38+'яч 61 сн'!D38+'яч 62'!D38+'яч 63 сн'!D38+'яч 64 сн'!D38+'яч 66 сн'!D38</f>
        <v>3780</v>
      </c>
      <c r="C36" s="50"/>
      <c r="D36" s="77">
        <v>275</v>
      </c>
      <c r="E36" s="65">
        <f t="shared" si="0"/>
        <v>0.07275132275132275</v>
      </c>
      <c r="F36" s="66"/>
      <c r="G36" s="67"/>
    </row>
    <row r="37" spans="1:7" ht="12.75">
      <c r="A37" s="34" t="s">
        <v>45</v>
      </c>
      <c r="B37" s="38">
        <f>'яч 3 сн'!D39+'яч 6 сн'!D39+'яч 7 сн'!D39+'яч 8 сн'!D39+'яч 9 сн'!D39+'яч 10 сн'!D39+'яч 11 сн'!D39+'яч 40 сн '!D39+'яч 41 сн'!D39+'яч 42 сн'!D39+'яч 43 сн'!D39+'яч 44 сн'!D39+'яч 47 сн'!D39+'яч 49 сн'!D39+'яч 50 сн'!D39+'яч 53 сн'!D39+'яч 55 сн'!D39+'яч 56 сн'!D39+'яч 59 сн'!D39+'яч 60 сн'!D39+'яч 61 сн'!D39+'яч 62'!D39+'яч 63 сн'!D39+'яч 64 сн'!D39+'яч 66 сн'!D39</f>
        <v>3654</v>
      </c>
      <c r="C37" s="50"/>
      <c r="D37" s="77">
        <v>270</v>
      </c>
      <c r="E37" s="65">
        <f t="shared" si="0"/>
        <v>0.07389162561576355</v>
      </c>
      <c r="F37" s="66"/>
      <c r="G37" s="67"/>
    </row>
    <row r="38" spans="1:7" ht="12.75">
      <c r="A38" s="34" t="s">
        <v>46</v>
      </c>
      <c r="B38" s="38">
        <f>'яч 3 сн'!D40+'яч 6 сн'!D40+'яч 7 сн'!D40+'яч 8 сн'!D40+'яч 9 сн'!D40+'яч 10 сн'!D40+'яч 11 сн'!D40+'яч 40 сн '!D40+'яч 41 сн'!D40+'яч 42 сн'!D40+'яч 43 сн'!D40+'яч 44 сн'!D40+'яч 47 сн'!D40+'яч 49 сн'!D40+'яч 50 сн'!D40+'яч 53 сн'!D40+'яч 55 сн'!D40+'яч 56 сн'!D40+'яч 59 сн'!D40+'яч 60 сн'!D40+'яч 61 сн'!D40+'яч 62'!D40+'яч 63 сн'!D40+'яч 64 сн'!D40+'яч 66 сн'!D40</f>
        <v>3570</v>
      </c>
      <c r="C38" s="50"/>
      <c r="D38" s="77">
        <v>289</v>
      </c>
      <c r="E38" s="65">
        <f t="shared" si="0"/>
        <v>0.08095238095238096</v>
      </c>
      <c r="F38" s="66"/>
      <c r="G38" s="67"/>
    </row>
    <row r="39" spans="1:7" ht="12.75">
      <c r="A39" s="34" t="s">
        <v>47</v>
      </c>
      <c r="B39" s="38">
        <f>'яч 3 сн'!D41+'яч 6 сн'!D41+'яч 7 сн'!D41+'яч 8 сн'!D41+'яч 9 сн'!D41+'яч 10 сн'!D41+'яч 11 сн'!D41+'яч 40 сн '!D41+'яч 41 сн'!D41+'яч 42 сн'!D41+'яч 43 сн'!D41+'яч 44 сн'!D41+'яч 47 сн'!D41+'яч 49 сн'!D41+'яч 50 сн'!D41+'яч 53 сн'!D41+'яч 55 сн'!D41+'яч 56 сн'!D41+'яч 59 сн'!D41+'яч 60 сн'!D41+'яч 61 сн'!D41+'яч 62'!D41+'яч 63 сн'!D41+'яч 64 сн'!D41+'яч 66 сн'!D41</f>
        <v>3696</v>
      </c>
      <c r="C39" s="50"/>
      <c r="D39" s="77">
        <v>289</v>
      </c>
      <c r="E39" s="65">
        <f t="shared" si="0"/>
        <v>0.07819264069264069</v>
      </c>
      <c r="F39" s="66"/>
      <c r="G39" s="67"/>
    </row>
    <row r="40" spans="1:7" ht="12.75">
      <c r="A40" s="34" t="s">
        <v>48</v>
      </c>
      <c r="B40" s="38">
        <f>'яч 3 сн'!D42+'яч 6 сн'!D42+'яч 7 сн'!D42+'яч 8 сн'!D42+'яч 9 сн'!D42+'яч 10 сн'!D42+'яч 11 сн'!D42+'яч 40 сн '!D42+'яч 41 сн'!D42+'яч 42 сн'!D42+'яч 43 сн'!D42+'яч 44 сн'!D42+'яч 47 сн'!D42+'яч 49 сн'!D42+'яч 50 сн'!D42+'яч 53 сн'!D42+'яч 55 сн'!D42+'яч 56 сн'!D42+'яч 59 сн'!D42+'яч 60 сн'!D42+'яч 61 сн'!D42+'яч 62'!D42+'яч 63 сн'!D42+'яч 64 сн'!D42+'яч 66 сн'!D42</f>
        <v>3816</v>
      </c>
      <c r="C40" s="50"/>
      <c r="D40" s="77">
        <v>280</v>
      </c>
      <c r="E40" s="65">
        <f t="shared" si="0"/>
        <v>0.07337526205450734</v>
      </c>
      <c r="F40" s="66"/>
      <c r="G40" s="67"/>
    </row>
    <row r="41" spans="1:7" ht="12.75">
      <c r="A41" s="34" t="s">
        <v>49</v>
      </c>
      <c r="B41" s="38">
        <f>'яч 3 сн'!D43+'яч 6 сн'!D43+'яч 7 сн'!D43+'яч 8 сн'!D43+'яч 9 сн'!D43+'яч 10 сн'!D43+'яч 11 сн'!D43+'яч 40 сн '!D43+'яч 41 сн'!D43+'яч 42 сн'!D43+'яч 43 сн'!D43+'яч 44 сн'!D43+'яч 47 сн'!D43+'яч 49 сн'!D43+'яч 50 сн'!D43+'яч 53 сн'!D43+'яч 55 сн'!D43+'яч 56 сн'!D43+'яч 59 сн'!D43+'яч 60 сн'!D43+'яч 61 сн'!D43+'яч 62'!D43+'яч 63 сн'!D43+'яч 64 сн'!D43+'яч 66 сн'!D43</f>
        <v>3696</v>
      </c>
      <c r="C41" s="50"/>
      <c r="D41" s="77">
        <v>280</v>
      </c>
      <c r="E41" s="65">
        <f t="shared" si="0"/>
        <v>0.07575757575757576</v>
      </c>
      <c r="F41" s="66"/>
      <c r="G41" s="67"/>
    </row>
    <row r="42" spans="1:7" ht="12.75">
      <c r="A42" s="53" t="s">
        <v>173</v>
      </c>
      <c r="B42" s="68">
        <f>SUM(B17:B41)</f>
        <v>87618</v>
      </c>
      <c r="C42" s="49"/>
      <c r="D42" s="68">
        <f>SUM(D18:D41)</f>
        <v>6811</v>
      </c>
      <c r="E42" s="69">
        <f t="shared" si="0"/>
        <v>0.07773516857266771</v>
      </c>
      <c r="F42" s="64"/>
      <c r="G42" s="58"/>
    </row>
    <row r="43" spans="1:7" ht="12.75">
      <c r="A43" s="48" t="s">
        <v>174</v>
      </c>
      <c r="B43" s="5"/>
      <c r="C43" s="5"/>
      <c r="D43" s="5"/>
      <c r="E43" s="5"/>
      <c r="F43" s="57"/>
      <c r="G43" s="58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40"/>
      <c r="B45" s="41" t="s">
        <v>164</v>
      </c>
      <c r="C45" s="42"/>
      <c r="D45" s="56"/>
      <c r="E45" s="57" t="s">
        <v>175</v>
      </c>
      <c r="F45" s="58"/>
      <c r="G45" s="33"/>
    </row>
    <row r="46" spans="1:7" ht="12.75">
      <c r="A46" s="59" t="s">
        <v>166</v>
      </c>
      <c r="B46" s="60" t="s">
        <v>176</v>
      </c>
      <c r="C46" s="56"/>
      <c r="D46" s="48" t="s">
        <v>177</v>
      </c>
      <c r="E46" s="23" t="s">
        <v>178</v>
      </c>
      <c r="F46" s="48" t="s">
        <v>179</v>
      </c>
      <c r="G46" s="4" t="s">
        <v>167</v>
      </c>
    </row>
    <row r="47" spans="1:7" ht="12.75">
      <c r="A47" s="5" t="s">
        <v>180</v>
      </c>
      <c r="B47" s="61">
        <f>SUM(B26:B28)</f>
        <v>10512</v>
      </c>
      <c r="C47" s="5"/>
      <c r="D47" s="61">
        <f>SUM(D26:D28)</f>
        <v>780</v>
      </c>
      <c r="E47" s="36">
        <f>B47/3</f>
        <v>3504</v>
      </c>
      <c r="F47" s="61">
        <f>D47/3</f>
        <v>260</v>
      </c>
      <c r="G47" s="37">
        <f>F47/E47</f>
        <v>0.07420091324200913</v>
      </c>
    </row>
    <row r="48" spans="1:7" ht="12.75">
      <c r="A48" s="5" t="s">
        <v>181</v>
      </c>
      <c r="B48" s="61">
        <f>SUM(B35:B38)</f>
        <v>14796</v>
      </c>
      <c r="C48" s="5"/>
      <c r="D48" s="61">
        <f>SUM(D35:D38)</f>
        <v>1113</v>
      </c>
      <c r="E48" s="61">
        <f>B48/4</f>
        <v>3699</v>
      </c>
      <c r="F48" s="61">
        <f>D48/4</f>
        <v>278.25</v>
      </c>
      <c r="G48" s="37">
        <f>F48/E48</f>
        <v>0.07522303325223033</v>
      </c>
    </row>
    <row r="49" spans="1:7" ht="12.75">
      <c r="A49" s="5" t="s">
        <v>182</v>
      </c>
      <c r="B49" s="61">
        <f>B42</f>
        <v>87618</v>
      </c>
      <c r="C49" s="5"/>
      <c r="D49" s="61">
        <f>D42</f>
        <v>6811</v>
      </c>
      <c r="E49" s="61">
        <f>B49/24</f>
        <v>3650.75</v>
      </c>
      <c r="F49" s="61">
        <f>D49/24</f>
        <v>283.7916666666667</v>
      </c>
      <c r="G49" s="37">
        <f>F49/E49</f>
        <v>0.07773516857266773</v>
      </c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 t="s">
        <v>183</v>
      </c>
      <c r="C53" s="3"/>
      <c r="D53" s="3"/>
      <c r="E53" s="3"/>
      <c r="F53" s="3"/>
      <c r="G53" s="3"/>
    </row>
    <row r="54" spans="1:7" ht="12.75">
      <c r="A54" s="62"/>
      <c r="B54" s="62"/>
      <c r="C54" s="62"/>
      <c r="D54" s="62"/>
      <c r="E54" s="62"/>
      <c r="F54" s="62"/>
      <c r="G54" s="6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</sheetData>
  <sheetProtection/>
  <mergeCells count="5">
    <mergeCell ref="A1:C1"/>
    <mergeCell ref="A3:C3"/>
    <mergeCell ref="F3:G3"/>
    <mergeCell ref="F5:G5"/>
    <mergeCell ref="A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31">
      <selection activeCell="J19" sqref="J19"/>
    </sheetView>
  </sheetViews>
  <sheetFormatPr defaultColWidth="9.140625" defaultRowHeight="12.75"/>
  <cols>
    <col min="1" max="1" width="7.140625" style="0" customWidth="1"/>
    <col min="2" max="2" width="15.7109375" style="0" customWidth="1"/>
    <col min="3" max="3" width="6.421875" style="0" customWidth="1"/>
    <col min="4" max="4" width="15.7109375" style="0" customWidth="1"/>
    <col min="5" max="5" width="14.28125" style="0" customWidth="1"/>
    <col min="6" max="6" width="12.8515625" style="0" customWidth="1"/>
    <col min="7" max="7" width="11.421875" style="0" customWidth="1"/>
  </cols>
  <sheetData>
    <row r="1" spans="1:7" ht="15.75">
      <c r="A1" s="92" t="s">
        <v>202</v>
      </c>
      <c r="B1" s="92"/>
      <c r="C1" s="92"/>
      <c r="D1" s="39"/>
      <c r="E1" s="2" t="s">
        <v>0</v>
      </c>
      <c r="F1" s="1"/>
      <c r="G1" s="1"/>
    </row>
    <row r="2" spans="1:7" ht="12.75">
      <c r="A2" s="2" t="s">
        <v>154</v>
      </c>
      <c r="B2" s="2"/>
      <c r="C2" s="2"/>
      <c r="D2" s="3"/>
      <c r="E2" s="2"/>
      <c r="F2" s="2"/>
      <c r="G2" s="2"/>
    </row>
    <row r="3" spans="1:7" ht="15.75" customHeight="1">
      <c r="A3" s="93" t="s">
        <v>155</v>
      </c>
      <c r="B3" s="93"/>
      <c r="C3" s="93"/>
      <c r="D3" s="39"/>
      <c r="E3" s="2" t="s">
        <v>2</v>
      </c>
      <c r="F3" s="92" t="s">
        <v>184</v>
      </c>
      <c r="G3" s="92"/>
    </row>
    <row r="4" spans="1:7" ht="12.75">
      <c r="A4" s="2"/>
      <c r="B4" s="2" t="s">
        <v>157</v>
      </c>
      <c r="C4" s="2"/>
      <c r="D4" s="3"/>
      <c r="E4" s="2"/>
      <c r="F4" s="2"/>
      <c r="G4" s="2"/>
    </row>
    <row r="5" spans="1:7" ht="29.25" customHeight="1">
      <c r="A5" s="1"/>
      <c r="B5" s="1"/>
      <c r="C5" s="1"/>
      <c r="D5" s="3"/>
      <c r="E5" s="2" t="s">
        <v>158</v>
      </c>
      <c r="F5" s="100" t="s">
        <v>196</v>
      </c>
      <c r="G5" s="100"/>
    </row>
    <row r="6" spans="1:7" ht="12.75">
      <c r="A6" s="2" t="s">
        <v>6</v>
      </c>
      <c r="B6" s="2"/>
      <c r="C6" s="2"/>
      <c r="D6" s="2"/>
      <c r="E6" s="2"/>
      <c r="F6" s="2"/>
      <c r="G6" s="2"/>
    </row>
    <row r="7" spans="1:7" ht="12.75">
      <c r="A7" s="2" t="s">
        <v>7</v>
      </c>
      <c r="B7" s="2"/>
      <c r="C7" s="2"/>
      <c r="D7" s="2"/>
      <c r="E7" s="2"/>
      <c r="F7" s="2"/>
      <c r="G7" s="2"/>
    </row>
    <row r="8" spans="1:7" ht="12.75">
      <c r="A8" s="2"/>
      <c r="B8" s="2"/>
      <c r="C8" s="2"/>
      <c r="D8" s="2"/>
      <c r="E8" s="2"/>
      <c r="F8" s="2"/>
      <c r="G8" s="2"/>
    </row>
    <row r="9" spans="1:7" ht="15.75">
      <c r="A9" s="2"/>
      <c r="B9" s="2"/>
      <c r="C9" s="2"/>
      <c r="D9" s="6" t="s">
        <v>161</v>
      </c>
      <c r="E9" s="2"/>
      <c r="F9" s="2"/>
      <c r="G9" s="2"/>
    </row>
    <row r="10" spans="1:7" ht="15.75">
      <c r="A10" s="6" t="str">
        <f>'сум СН ТЭЦ'!A10</f>
        <v>            вычисления нагрузок и тангенса "фи" за  21  декабря 2016 г                       </v>
      </c>
      <c r="B10" s="2"/>
      <c r="C10" s="2"/>
      <c r="D10" s="2"/>
      <c r="E10" s="2"/>
      <c r="F10" s="2"/>
      <c r="G10" s="2"/>
    </row>
    <row r="11" spans="1:7" ht="15.75">
      <c r="A11" s="96" t="s">
        <v>197</v>
      </c>
      <c r="B11" s="96"/>
      <c r="C11" s="96"/>
      <c r="D11" s="96"/>
      <c r="E11" s="96"/>
      <c r="F11" s="96"/>
      <c r="G11" s="96"/>
    </row>
    <row r="12" spans="1:7" ht="12.75">
      <c r="A12" s="2"/>
      <c r="B12" s="2"/>
      <c r="C12" s="2" t="s">
        <v>163</v>
      </c>
      <c r="D12" s="2"/>
      <c r="E12" s="2"/>
      <c r="F12" s="2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40"/>
      <c r="B14" s="41" t="s">
        <v>164</v>
      </c>
      <c r="C14" s="42"/>
      <c r="D14" s="42"/>
      <c r="E14" s="40"/>
      <c r="F14" s="43" t="s">
        <v>165</v>
      </c>
      <c r="G14" s="10"/>
    </row>
    <row r="15" spans="1:7" ht="12.75">
      <c r="A15" s="44" t="s">
        <v>166</v>
      </c>
      <c r="B15" s="9"/>
      <c r="C15" s="10"/>
      <c r="D15" s="11"/>
      <c r="E15" s="45" t="s">
        <v>167</v>
      </c>
      <c r="F15" s="46" t="s">
        <v>168</v>
      </c>
      <c r="G15" s="18" t="s">
        <v>169</v>
      </c>
    </row>
    <row r="16" spans="1:7" ht="12.75">
      <c r="A16" s="47"/>
      <c r="B16" s="23" t="s">
        <v>170</v>
      </c>
      <c r="C16" s="24"/>
      <c r="D16" s="22" t="s">
        <v>171</v>
      </c>
      <c r="E16" s="48"/>
      <c r="F16" s="15"/>
      <c r="G16" s="18"/>
    </row>
    <row r="17" spans="1:7" ht="12.75">
      <c r="A17" s="33" t="s">
        <v>25</v>
      </c>
      <c r="B17" s="38"/>
      <c r="C17" s="59"/>
      <c r="D17" s="38"/>
      <c r="E17" s="63"/>
      <c r="F17" s="64"/>
      <c r="G17" s="58"/>
    </row>
    <row r="18" spans="1:7" ht="12.75">
      <c r="A18" s="34" t="s">
        <v>26</v>
      </c>
      <c r="B18" s="38">
        <f>'сум ТГ1+ТГ2'!B18-'сум СН ТЭЦ'!B18</f>
        <v>9726</v>
      </c>
      <c r="C18" s="50"/>
      <c r="D18" s="38">
        <f>'сум ТГ1+ТГ2'!D18-'сум СН ТЭЦ'!D18</f>
        <v>8353</v>
      </c>
      <c r="E18" s="65">
        <f>D18/B18</f>
        <v>0.8588319967098499</v>
      </c>
      <c r="F18" s="66"/>
      <c r="G18" s="67"/>
    </row>
    <row r="19" spans="1:7" ht="12.75">
      <c r="A19" s="34" t="s">
        <v>27</v>
      </c>
      <c r="B19" s="38">
        <f>'сум ТГ1+ТГ2'!B19-'сум СН ТЭЦ'!B19</f>
        <v>9804</v>
      </c>
      <c r="C19" s="50"/>
      <c r="D19" s="38">
        <f>'сум ТГ1+ТГ2'!D19-'сум СН ТЭЦ'!D19</f>
        <v>8508</v>
      </c>
      <c r="E19" s="65">
        <f aca="true" t="shared" si="0" ref="E19:E42">D19/B19</f>
        <v>0.8678090575275398</v>
      </c>
      <c r="F19" s="66"/>
      <c r="G19" s="67"/>
    </row>
    <row r="20" spans="1:7" ht="12.75">
      <c r="A20" s="34" t="s">
        <v>28</v>
      </c>
      <c r="B20" s="38">
        <f>'сум ТГ1+ТГ2'!B20-'сум СН ТЭЦ'!B20</f>
        <v>10458</v>
      </c>
      <c r="C20" s="50"/>
      <c r="D20" s="38">
        <f>'сум ТГ1+ТГ2'!D20-'сум СН ТЭЦ'!D20</f>
        <v>7977</v>
      </c>
      <c r="E20" s="65">
        <f t="shared" si="0"/>
        <v>0.7627653471026965</v>
      </c>
      <c r="F20" s="66"/>
      <c r="G20" s="67"/>
    </row>
    <row r="21" spans="1:7" ht="12.75">
      <c r="A21" s="34" t="s">
        <v>29</v>
      </c>
      <c r="B21" s="38">
        <f>'сум ТГ1+ТГ2'!B21-'сум СН ТЭЦ'!B21</f>
        <v>10704</v>
      </c>
      <c r="C21" s="50"/>
      <c r="D21" s="38">
        <f>'сум ТГ1+ТГ2'!D21-'сум СН ТЭЦ'!D21</f>
        <v>8131</v>
      </c>
      <c r="E21" s="65">
        <f t="shared" si="0"/>
        <v>0.7596225710014948</v>
      </c>
      <c r="F21" s="66"/>
      <c r="G21" s="67"/>
    </row>
    <row r="22" spans="1:7" ht="12.75">
      <c r="A22" s="34" t="s">
        <v>30</v>
      </c>
      <c r="B22" s="38">
        <f>'сум ТГ1+ТГ2'!B22-'сум СН ТЭЦ'!B22</f>
        <v>9846</v>
      </c>
      <c r="C22" s="50"/>
      <c r="D22" s="38">
        <f>'сум ТГ1+ТГ2'!D22-'сум СН ТЭЦ'!D22</f>
        <v>8319</v>
      </c>
      <c r="E22" s="65">
        <f t="shared" si="0"/>
        <v>0.8449116392443632</v>
      </c>
      <c r="F22" s="66"/>
      <c r="G22" s="67"/>
    </row>
    <row r="23" spans="1:7" ht="12.75">
      <c r="A23" s="34" t="s">
        <v>31</v>
      </c>
      <c r="B23" s="38">
        <f>'сум ТГ1+ТГ2'!B23-'сум СН ТЭЦ'!B23</f>
        <v>12108</v>
      </c>
      <c r="C23" s="50"/>
      <c r="D23" s="38">
        <f>'сум ТГ1+ТГ2'!D23-'сум СН ТЭЦ'!D23</f>
        <v>7966</v>
      </c>
      <c r="E23" s="65">
        <f t="shared" si="0"/>
        <v>0.6579121242153948</v>
      </c>
      <c r="F23" s="66"/>
      <c r="G23" s="67"/>
    </row>
    <row r="24" spans="1:7" ht="12.75">
      <c r="A24" s="34" t="s">
        <v>32</v>
      </c>
      <c r="B24" s="38">
        <f>'сум ТГ1+ТГ2'!B24-'сум СН ТЭЦ'!B24</f>
        <v>11274</v>
      </c>
      <c r="C24" s="50"/>
      <c r="D24" s="38">
        <f>'сум ТГ1+ТГ2'!D24-'сум СН ТЭЦ'!D24</f>
        <v>8713</v>
      </c>
      <c r="E24" s="65">
        <f t="shared" si="0"/>
        <v>0.7728401632073798</v>
      </c>
      <c r="F24" s="66"/>
      <c r="G24" s="67"/>
    </row>
    <row r="25" spans="1:7" ht="12.75">
      <c r="A25" s="34" t="s">
        <v>33</v>
      </c>
      <c r="B25" s="38">
        <f>'сум ТГ1+ТГ2'!B25-'сум СН ТЭЦ'!B25</f>
        <v>10836</v>
      </c>
      <c r="C25" s="50"/>
      <c r="D25" s="38">
        <f>'сум ТГ1+ТГ2'!D25-'сум СН ТЭЦ'!D25</f>
        <v>8937</v>
      </c>
      <c r="E25" s="65">
        <f t="shared" si="0"/>
        <v>0.824750830564784</v>
      </c>
      <c r="F25" s="66"/>
      <c r="G25" s="67"/>
    </row>
    <row r="26" spans="1:7" ht="12.75">
      <c r="A26" s="34" t="s">
        <v>34</v>
      </c>
      <c r="B26" s="38">
        <f>'сум ТГ1+ТГ2'!B26-'сум СН ТЭЦ'!B26</f>
        <v>12696</v>
      </c>
      <c r="C26" s="50"/>
      <c r="D26" s="38">
        <f>'сум ТГ1+ТГ2'!D26-'сум СН ТЭЦ'!D26</f>
        <v>9300</v>
      </c>
      <c r="E26" s="65">
        <f t="shared" si="0"/>
        <v>0.7325141776937618</v>
      </c>
      <c r="F26" s="66"/>
      <c r="G26" s="67"/>
    </row>
    <row r="27" spans="1:7" ht="12.75">
      <c r="A27" s="34" t="s">
        <v>35</v>
      </c>
      <c r="B27" s="38">
        <f>'сум ТГ1+ТГ2'!B27-'сум СН ТЭЦ'!B27</f>
        <v>13626</v>
      </c>
      <c r="C27" s="50"/>
      <c r="D27" s="38">
        <f>'сум ТГ1+ТГ2'!D27-'сум СН ТЭЦ'!D27</f>
        <v>9302</v>
      </c>
      <c r="E27" s="65">
        <f t="shared" si="0"/>
        <v>0.6826654924409218</v>
      </c>
      <c r="F27" s="66"/>
      <c r="G27" s="67"/>
    </row>
    <row r="28" spans="1:7" ht="12.75">
      <c r="A28" s="34" t="s">
        <v>36</v>
      </c>
      <c r="B28" s="38">
        <f>'сум ТГ1+ТГ2'!B28-'сум СН ТЭЦ'!B28</f>
        <v>12306</v>
      </c>
      <c r="C28" s="50"/>
      <c r="D28" s="38">
        <f>'сум ТГ1+ТГ2'!D28-'сум СН ТЭЦ'!D28</f>
        <v>9418</v>
      </c>
      <c r="E28" s="65">
        <f t="shared" si="0"/>
        <v>0.7653177311880384</v>
      </c>
      <c r="F28" s="66"/>
      <c r="G28" s="67"/>
    </row>
    <row r="29" spans="1:7" ht="12.75">
      <c r="A29" s="34" t="s">
        <v>37</v>
      </c>
      <c r="B29" s="38">
        <f>'сум ТГ1+ТГ2'!B29-'сум СН ТЭЦ'!B29</f>
        <v>12066</v>
      </c>
      <c r="C29" s="50"/>
      <c r="D29" s="38">
        <f>'сум ТГ1+ТГ2'!D29-'сум СН ТЭЦ'!D29</f>
        <v>9436</v>
      </c>
      <c r="E29" s="65">
        <f t="shared" si="0"/>
        <v>0.7820321564727333</v>
      </c>
      <c r="F29" s="66"/>
      <c r="G29" s="67"/>
    </row>
    <row r="30" spans="1:7" ht="12.75">
      <c r="A30" s="34" t="s">
        <v>38</v>
      </c>
      <c r="B30" s="38">
        <f>'сум ТГ1+ТГ2'!B30-'сум СН ТЭЦ'!B30</f>
        <v>10716</v>
      </c>
      <c r="C30" s="50"/>
      <c r="D30" s="38">
        <f>'сум ТГ1+ТГ2'!D30-'сум СН ТЭЦ'!D30</f>
        <v>9084</v>
      </c>
      <c r="E30" s="65">
        <f t="shared" si="0"/>
        <v>0.8477043673012318</v>
      </c>
      <c r="F30" s="66"/>
      <c r="G30" s="67"/>
    </row>
    <row r="31" spans="1:7" ht="12.75">
      <c r="A31" s="34" t="s">
        <v>39</v>
      </c>
      <c r="B31" s="38">
        <f>'сум ТГ1+ТГ2'!B31-'сум СН ТЭЦ'!B31</f>
        <v>10782</v>
      </c>
      <c r="C31" s="50"/>
      <c r="D31" s="38">
        <f>'сум ТГ1+ТГ2'!D31-'сум СН ТЭЦ'!D31</f>
        <v>9091</v>
      </c>
      <c r="E31" s="65">
        <f t="shared" si="0"/>
        <v>0.8431645334817288</v>
      </c>
      <c r="F31" s="66"/>
      <c r="G31" s="67"/>
    </row>
    <row r="32" spans="1:7" ht="12.75">
      <c r="A32" s="34" t="s">
        <v>40</v>
      </c>
      <c r="B32" s="38">
        <f>'сум ТГ1+ТГ2'!B32-'сум СН ТЭЦ'!B32</f>
        <v>10758</v>
      </c>
      <c r="C32" s="50"/>
      <c r="D32" s="38">
        <f>'сум ТГ1+ТГ2'!D32-'сум СН ТЭЦ'!D32</f>
        <v>9423</v>
      </c>
      <c r="E32" s="65">
        <f t="shared" si="0"/>
        <v>0.8759063022866704</v>
      </c>
      <c r="F32" s="66"/>
      <c r="G32" s="67"/>
    </row>
    <row r="33" spans="1:7" ht="12.75">
      <c r="A33" s="34" t="s">
        <v>41</v>
      </c>
      <c r="B33" s="38">
        <f>'сум ТГ1+ТГ2'!B33-'сум СН ТЭЦ'!B33</f>
        <v>12300</v>
      </c>
      <c r="C33" s="50"/>
      <c r="D33" s="38">
        <f>'сум ТГ1+ТГ2'!D33-'сум СН ТЭЦ'!D33</f>
        <v>8929</v>
      </c>
      <c r="E33" s="65">
        <f t="shared" si="0"/>
        <v>0.7259349593495935</v>
      </c>
      <c r="F33" s="66"/>
      <c r="G33" s="67"/>
    </row>
    <row r="34" spans="1:7" ht="12.75">
      <c r="A34" s="34" t="s">
        <v>42</v>
      </c>
      <c r="B34" s="38">
        <f>'сум ТГ1+ТГ2'!B34-'сум СН ТЭЦ'!B34</f>
        <v>13260</v>
      </c>
      <c r="C34" s="50"/>
      <c r="D34" s="38">
        <f>'сум ТГ1+ТГ2'!D34-'сум СН ТЭЦ'!D34</f>
        <v>8344</v>
      </c>
      <c r="E34" s="65">
        <f t="shared" si="0"/>
        <v>0.6292609351432881</v>
      </c>
      <c r="F34" s="66"/>
      <c r="G34" s="67"/>
    </row>
    <row r="35" spans="1:7" ht="12.75">
      <c r="A35" s="34" t="s">
        <v>43</v>
      </c>
      <c r="B35" s="38">
        <f>'сум ТГ1+ТГ2'!B35-'сум СН ТЭЦ'!B35</f>
        <v>13308</v>
      </c>
      <c r="C35" s="50"/>
      <c r="D35" s="38">
        <f>'сум ТГ1+ТГ2'!D35-'сум СН ТЭЦ'!D35</f>
        <v>8181</v>
      </c>
      <c r="E35" s="65">
        <f t="shared" si="0"/>
        <v>0.6147430117222723</v>
      </c>
      <c r="F35" s="66"/>
      <c r="G35" s="67" t="s">
        <v>172</v>
      </c>
    </row>
    <row r="36" spans="1:7" ht="12.75">
      <c r="A36" s="34" t="s">
        <v>44</v>
      </c>
      <c r="B36" s="38">
        <f>'сум ТГ1+ТГ2'!B36-'сум СН ТЭЦ'!B36</f>
        <v>13500</v>
      </c>
      <c r="C36" s="50"/>
      <c r="D36" s="38">
        <f>'сум ТГ1+ТГ2'!D36-'сум СН ТЭЦ'!D36</f>
        <v>8005</v>
      </c>
      <c r="E36" s="65">
        <f t="shared" si="0"/>
        <v>0.5929629629629629</v>
      </c>
      <c r="F36" s="66"/>
      <c r="G36" s="67"/>
    </row>
    <row r="37" spans="1:7" ht="12.75">
      <c r="A37" s="34" t="s">
        <v>45</v>
      </c>
      <c r="B37" s="38">
        <f>'сум ТГ1+ТГ2'!B37-'сум СН ТЭЦ'!B37</f>
        <v>13266</v>
      </c>
      <c r="C37" s="50"/>
      <c r="D37" s="38">
        <f>'сум ТГ1+ТГ2'!D37-'сум СН ТЭЦ'!D37</f>
        <v>8190</v>
      </c>
      <c r="E37" s="65">
        <f t="shared" si="0"/>
        <v>0.6173677069199457</v>
      </c>
      <c r="F37" s="66"/>
      <c r="G37" s="67"/>
    </row>
    <row r="38" spans="1:7" ht="12.75">
      <c r="A38" s="34" t="s">
        <v>46</v>
      </c>
      <c r="B38" s="38">
        <f>'сум ТГ1+ТГ2'!B38-'сум СН ТЭЦ'!B38</f>
        <v>12450</v>
      </c>
      <c r="C38" s="50"/>
      <c r="D38" s="38">
        <f>'сум ТГ1+ТГ2'!D38-'сум СН ТЭЦ'!D38</f>
        <v>9971</v>
      </c>
      <c r="E38" s="65">
        <f t="shared" si="0"/>
        <v>0.8008835341365462</v>
      </c>
      <c r="F38" s="66"/>
      <c r="G38" s="67"/>
    </row>
    <row r="39" spans="1:7" ht="12.75">
      <c r="A39" s="34" t="s">
        <v>47</v>
      </c>
      <c r="B39" s="38">
        <f>'сум ТГ1+ТГ2'!B39-'сум СН ТЭЦ'!B39</f>
        <v>12324</v>
      </c>
      <c r="C39" s="50"/>
      <c r="D39" s="38">
        <f>'сум ТГ1+ТГ2'!D39-'сум СН ТЭЦ'!D39</f>
        <v>10511</v>
      </c>
      <c r="E39" s="65">
        <f t="shared" si="0"/>
        <v>0.8528886725089256</v>
      </c>
      <c r="F39" s="66"/>
      <c r="G39" s="67"/>
    </row>
    <row r="40" spans="1:7" ht="12.75">
      <c r="A40" s="34" t="s">
        <v>48</v>
      </c>
      <c r="B40" s="38">
        <f>'сум ТГ1+ТГ2'!B40-'сум СН ТЭЦ'!B40</f>
        <v>12024</v>
      </c>
      <c r="C40" s="50"/>
      <c r="D40" s="38">
        <f>'сум ТГ1+ТГ2'!D40-'сум СН ТЭЦ'!D40</f>
        <v>10160</v>
      </c>
      <c r="E40" s="65">
        <f t="shared" si="0"/>
        <v>0.8449767132401863</v>
      </c>
      <c r="F40" s="66"/>
      <c r="G40" s="67"/>
    </row>
    <row r="41" spans="1:7" ht="12.75">
      <c r="A41" s="34" t="s">
        <v>49</v>
      </c>
      <c r="B41" s="38">
        <f>'сум ТГ1+ТГ2'!B41-'сум СН ТЭЦ'!B41</f>
        <v>12684</v>
      </c>
      <c r="C41" s="50"/>
      <c r="D41" s="38">
        <f>'сум ТГ1+ТГ2'!D41-'сум СН ТЭЦ'!D41</f>
        <v>9440</v>
      </c>
      <c r="E41" s="65">
        <f t="shared" si="0"/>
        <v>0.7442447177546515</v>
      </c>
      <c r="F41" s="66"/>
      <c r="G41" s="67"/>
    </row>
    <row r="42" spans="1:7" ht="12.75">
      <c r="A42" s="53" t="s">
        <v>173</v>
      </c>
      <c r="B42" s="68">
        <f>SUM(B17:B41)</f>
        <v>282822</v>
      </c>
      <c r="C42" s="49"/>
      <c r="D42" s="68">
        <f>SUM(D17:D41)</f>
        <v>213689</v>
      </c>
      <c r="E42" s="69">
        <f t="shared" si="0"/>
        <v>0.7555600342264746</v>
      </c>
      <c r="F42" s="64"/>
      <c r="G42" s="58"/>
    </row>
    <row r="43" spans="1:7" ht="12.75">
      <c r="A43" s="48" t="s">
        <v>174</v>
      </c>
      <c r="B43" s="5"/>
      <c r="C43" s="5"/>
      <c r="D43" s="5"/>
      <c r="E43" s="5"/>
      <c r="F43" s="57"/>
      <c r="G43" s="58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40"/>
      <c r="B45" s="41" t="s">
        <v>164</v>
      </c>
      <c r="C45" s="42"/>
      <c r="D45" s="56"/>
      <c r="E45" s="57" t="s">
        <v>175</v>
      </c>
      <c r="F45" s="58"/>
      <c r="G45" s="33"/>
    </row>
    <row r="46" spans="1:7" ht="12.75">
      <c r="A46" s="59" t="s">
        <v>166</v>
      </c>
      <c r="B46" s="60" t="s">
        <v>176</v>
      </c>
      <c r="C46" s="56"/>
      <c r="D46" s="48" t="s">
        <v>177</v>
      </c>
      <c r="E46" s="23" t="s">
        <v>178</v>
      </c>
      <c r="F46" s="48" t="s">
        <v>179</v>
      </c>
      <c r="G46" s="4" t="s">
        <v>167</v>
      </c>
    </row>
    <row r="47" spans="1:7" ht="12.75">
      <c r="A47" s="5" t="s">
        <v>180</v>
      </c>
      <c r="B47" s="61">
        <f>SUM(B26:B28)</f>
        <v>38628</v>
      </c>
      <c r="C47" s="5"/>
      <c r="D47" s="61">
        <f>SUM(D26:D28)</f>
        <v>28020</v>
      </c>
      <c r="E47" s="36">
        <f>B47/3</f>
        <v>12876</v>
      </c>
      <c r="F47" s="61">
        <f>D47/3</f>
        <v>9340</v>
      </c>
      <c r="G47" s="37">
        <f>F47/E47</f>
        <v>0.7253805529667599</v>
      </c>
    </row>
    <row r="48" spans="1:7" ht="12.75">
      <c r="A48" s="5" t="s">
        <v>181</v>
      </c>
      <c r="B48" s="61">
        <f>SUM(B35:B38)</f>
        <v>52524</v>
      </c>
      <c r="C48" s="5"/>
      <c r="D48" s="61">
        <f>SUM(D35:D38)</f>
        <v>34347</v>
      </c>
      <c r="E48" s="61">
        <f>B48/4</f>
        <v>13131</v>
      </c>
      <c r="F48" s="61">
        <f>D48/4</f>
        <v>8586.75</v>
      </c>
      <c r="G48" s="37">
        <f>F48/E48</f>
        <v>0.6539296321681517</v>
      </c>
    </row>
    <row r="49" spans="1:7" ht="12.75">
      <c r="A49" s="5" t="s">
        <v>182</v>
      </c>
      <c r="B49" s="61">
        <f>B42</f>
        <v>282822</v>
      </c>
      <c r="C49" s="5"/>
      <c r="D49" s="61">
        <f>D42</f>
        <v>213689</v>
      </c>
      <c r="E49" s="61">
        <f>B49/24</f>
        <v>11784.25</v>
      </c>
      <c r="F49" s="61">
        <f>D49/24</f>
        <v>8903.708333333334</v>
      </c>
      <c r="G49" s="37">
        <f>F49/E49</f>
        <v>0.7555600342264747</v>
      </c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 t="s">
        <v>183</v>
      </c>
      <c r="C53" s="3"/>
      <c r="D53" s="3"/>
      <c r="E53" s="3"/>
      <c r="F53" s="3"/>
      <c r="G53" s="3"/>
    </row>
    <row r="54" spans="1:7" ht="12.75">
      <c r="A54" s="62"/>
      <c r="B54" s="62"/>
      <c r="C54" s="62"/>
      <c r="D54" s="62"/>
      <c r="E54" s="62"/>
      <c r="F54" s="62"/>
      <c r="G54" s="6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</sheetData>
  <sheetProtection/>
  <mergeCells count="5">
    <mergeCell ref="A1:C1"/>
    <mergeCell ref="A3:C3"/>
    <mergeCell ref="F3:G3"/>
    <mergeCell ref="F5:G5"/>
    <mergeCell ref="A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22">
      <selection activeCell="J25" sqref="J25"/>
    </sheetView>
  </sheetViews>
  <sheetFormatPr defaultColWidth="9.140625" defaultRowHeight="12.75"/>
  <cols>
    <col min="1" max="1" width="7.140625" style="0" customWidth="1"/>
    <col min="2" max="2" width="15.7109375" style="0" customWidth="1"/>
    <col min="3" max="3" width="6.421875" style="0" customWidth="1"/>
    <col min="4" max="4" width="15.7109375" style="0" customWidth="1"/>
    <col min="5" max="5" width="14.28125" style="0" customWidth="1"/>
    <col min="6" max="6" width="12.8515625" style="0" customWidth="1"/>
    <col min="7" max="7" width="11.421875" style="0" customWidth="1"/>
  </cols>
  <sheetData>
    <row r="1" spans="1:7" ht="15.75">
      <c r="A1" s="92" t="s">
        <v>202</v>
      </c>
      <c r="B1" s="92"/>
      <c r="C1" s="92"/>
      <c r="D1" s="39"/>
      <c r="E1" s="2" t="s">
        <v>0</v>
      </c>
      <c r="F1" s="3"/>
      <c r="G1" s="3"/>
    </row>
    <row r="2" spans="1:7" ht="12.75">
      <c r="A2" s="2" t="s">
        <v>154</v>
      </c>
      <c r="B2" s="2"/>
      <c r="C2" s="2"/>
      <c r="D2" s="3"/>
      <c r="E2" s="2"/>
      <c r="F2" s="3"/>
      <c r="G2" s="3"/>
    </row>
    <row r="3" spans="1:7" ht="15.75" customHeight="1">
      <c r="A3" s="93" t="s">
        <v>155</v>
      </c>
      <c r="B3" s="93"/>
      <c r="C3" s="93"/>
      <c r="D3" s="39"/>
      <c r="E3" s="2" t="s">
        <v>2</v>
      </c>
      <c r="F3" s="92" t="s">
        <v>191</v>
      </c>
      <c r="G3" s="92"/>
    </row>
    <row r="4" spans="1:7" ht="12.75">
      <c r="A4" s="2"/>
      <c r="B4" s="2" t="s">
        <v>157</v>
      </c>
      <c r="C4" s="2"/>
      <c r="D4" s="3"/>
      <c r="E4" s="2"/>
      <c r="F4" s="2"/>
      <c r="G4" s="2"/>
    </row>
    <row r="5" spans="1:7" ht="14.25">
      <c r="A5" s="1"/>
      <c r="B5" s="1"/>
      <c r="C5" s="1"/>
      <c r="D5" s="3"/>
      <c r="E5" s="2" t="s">
        <v>158</v>
      </c>
      <c r="F5" s="101" t="s">
        <v>192</v>
      </c>
      <c r="G5" s="101"/>
    </row>
    <row r="6" spans="1:7" ht="12.75">
      <c r="A6" s="2" t="s">
        <v>6</v>
      </c>
      <c r="B6" s="2"/>
      <c r="C6" s="2"/>
      <c r="D6" s="2"/>
      <c r="E6" s="2"/>
      <c r="F6" s="2"/>
      <c r="G6" s="2"/>
    </row>
    <row r="7" spans="1:7" ht="12.75">
      <c r="A7" s="2" t="s">
        <v>7</v>
      </c>
      <c r="B7" s="2"/>
      <c r="C7" s="2"/>
      <c r="D7" s="2"/>
      <c r="E7" s="2"/>
      <c r="F7" s="2"/>
      <c r="G7" s="2"/>
    </row>
    <row r="8" spans="1:7" ht="12.75">
      <c r="A8" s="2"/>
      <c r="B8" s="2"/>
      <c r="C8" s="2"/>
      <c r="D8" s="2"/>
      <c r="E8" s="2"/>
      <c r="F8" s="2"/>
      <c r="G8" s="2"/>
    </row>
    <row r="9" spans="1:7" ht="15.75">
      <c r="A9" s="2"/>
      <c r="B9" s="2"/>
      <c r="C9" s="2"/>
      <c r="D9" s="6" t="s">
        <v>161</v>
      </c>
      <c r="E9" s="2"/>
      <c r="F9" s="2"/>
      <c r="G9" s="2"/>
    </row>
    <row r="10" spans="1:7" ht="15.75">
      <c r="A10" s="6" t="str">
        <f>'сум ТГ1+ТГ2-СН'!A10</f>
        <v>            вычисления нагрузок и тангенса "фи" за  21  декабря 2016 г                       </v>
      </c>
      <c r="B10" s="2"/>
      <c r="C10" s="2"/>
      <c r="D10" s="2"/>
      <c r="E10" s="2"/>
      <c r="F10" s="2"/>
      <c r="G10" s="2"/>
    </row>
    <row r="11" spans="1:7" ht="15.75">
      <c r="A11" s="96" t="s">
        <v>193</v>
      </c>
      <c r="B11" s="96"/>
      <c r="C11" s="96"/>
      <c r="D11" s="96"/>
      <c r="E11" s="96"/>
      <c r="F11" s="96"/>
      <c r="G11" s="96"/>
    </row>
    <row r="12" spans="1:7" ht="12.75">
      <c r="A12" s="2"/>
      <c r="B12" s="2"/>
      <c r="C12" s="2" t="s">
        <v>163</v>
      </c>
      <c r="D12" s="2"/>
      <c r="E12" s="2"/>
      <c r="F12" s="2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40"/>
      <c r="B14" s="41" t="s">
        <v>164</v>
      </c>
      <c r="C14" s="42"/>
      <c r="D14" s="42"/>
      <c r="E14" s="40"/>
      <c r="F14" s="43" t="s">
        <v>165</v>
      </c>
      <c r="G14" s="10"/>
    </row>
    <row r="15" spans="1:7" ht="12.75">
      <c r="A15" s="44" t="s">
        <v>166</v>
      </c>
      <c r="B15" s="9"/>
      <c r="C15" s="10"/>
      <c r="D15" s="11"/>
      <c r="E15" s="45" t="s">
        <v>167</v>
      </c>
      <c r="F15" s="46" t="s">
        <v>168</v>
      </c>
      <c r="G15" s="18" t="s">
        <v>169</v>
      </c>
    </row>
    <row r="16" spans="1:7" ht="12.75">
      <c r="A16" s="47"/>
      <c r="B16" s="23" t="s">
        <v>170</v>
      </c>
      <c r="C16" s="24"/>
      <c r="D16" s="22" t="s">
        <v>171</v>
      </c>
      <c r="E16" s="48"/>
      <c r="F16" s="15"/>
      <c r="G16" s="18"/>
    </row>
    <row r="17" spans="1:7" ht="12.75">
      <c r="A17" s="33" t="s">
        <v>25</v>
      </c>
      <c r="B17" s="49"/>
      <c r="C17" s="49"/>
      <c r="D17" s="49"/>
      <c r="E17" s="49"/>
      <c r="F17" s="49"/>
      <c r="G17" s="5"/>
    </row>
    <row r="18" spans="1:7" ht="12.75">
      <c r="A18" s="34" t="s">
        <v>26</v>
      </c>
      <c r="B18" s="49">
        <f>'сум тр_ры прием'!B18+'сум ТГ1+ТГ2'!B18-'сум субабоненты'!B18</f>
        <v>15230</v>
      </c>
      <c r="C18" s="50"/>
      <c r="D18" s="49">
        <f>'сум тр_ры прием'!D18+'сум ТГ1+ТГ2'!D18-'сум субабоненты'!D18</f>
        <v>10750</v>
      </c>
      <c r="E18" s="50">
        <f>D18/B18</f>
        <v>0.7058437294812869</v>
      </c>
      <c r="F18" s="51"/>
      <c r="G18" s="52"/>
    </row>
    <row r="19" spans="1:7" ht="12.75">
      <c r="A19" s="34" t="s">
        <v>27</v>
      </c>
      <c r="B19" s="49">
        <f>'сум тр_ры прием'!B19+'сум ТГ1+ТГ2'!B19-'сум субабоненты'!B19</f>
        <v>16582</v>
      </c>
      <c r="C19" s="50"/>
      <c r="D19" s="49">
        <f>'сум тр_ры прием'!D19+'сум ТГ1+ТГ2'!D19-'сум субабоненты'!D19</f>
        <v>11146</v>
      </c>
      <c r="E19" s="50">
        <f>D19/B19</f>
        <v>0.6721746472078157</v>
      </c>
      <c r="F19" s="51"/>
      <c r="G19" s="52"/>
    </row>
    <row r="20" spans="1:7" ht="12.75">
      <c r="A20" s="34" t="s">
        <v>28</v>
      </c>
      <c r="B20" s="49">
        <f>'сум тр_ры прием'!B20+'сум ТГ1+ТГ2'!B20-'сум субабоненты'!B20</f>
        <v>15164</v>
      </c>
      <c r="C20" s="50"/>
      <c r="D20" s="49">
        <f>'сум тр_ры прием'!D20+'сум ТГ1+ТГ2'!D20-'сум субабоненты'!D20</f>
        <v>10390</v>
      </c>
      <c r="E20" s="50">
        <f aca="true" t="shared" si="0" ref="E20:E41">D20/B20</f>
        <v>0.6851754154576629</v>
      </c>
      <c r="F20" s="51"/>
      <c r="G20" s="52"/>
    </row>
    <row r="21" spans="1:7" ht="12.75">
      <c r="A21" s="34" t="s">
        <v>29</v>
      </c>
      <c r="B21" s="49">
        <f>'сум тр_ры прием'!B21+'сум ТГ1+ТГ2'!B21-'сум субабоненты'!B21</f>
        <v>15666</v>
      </c>
      <c r="C21" s="50"/>
      <c r="D21" s="49">
        <f>'сум тр_ры прием'!D21+'сум ТГ1+ТГ2'!D21-'сум субабоненты'!D21</f>
        <v>10768</v>
      </c>
      <c r="E21" s="50">
        <f t="shared" si="0"/>
        <v>0.6873483978041619</v>
      </c>
      <c r="F21" s="51"/>
      <c r="G21" s="52"/>
    </row>
    <row r="22" spans="1:7" ht="12.75">
      <c r="A22" s="34" t="s">
        <v>30</v>
      </c>
      <c r="B22" s="49">
        <f>'сум тр_ры прием'!B22+'сум ТГ1+ТГ2'!B22-'сум субабоненты'!B22</f>
        <v>15278</v>
      </c>
      <c r="C22" s="50"/>
      <c r="D22" s="49">
        <f>'сум тр_ры прием'!D22+'сум ТГ1+ТГ2'!D22-'сум субабоненты'!D22</f>
        <v>11138</v>
      </c>
      <c r="E22" s="50">
        <f t="shared" si="0"/>
        <v>0.72902212331457</v>
      </c>
      <c r="F22" s="51"/>
      <c r="G22" s="52"/>
    </row>
    <row r="23" spans="1:7" ht="12.75">
      <c r="A23" s="34" t="s">
        <v>31</v>
      </c>
      <c r="B23" s="49">
        <f>'сум тр_ры прием'!B23+'сум ТГ1+ТГ2'!B23-'сум субабоненты'!B23</f>
        <v>15304</v>
      </c>
      <c r="C23" s="50"/>
      <c r="D23" s="49">
        <f>'сум тр_ры прием'!D23+'сум ТГ1+ТГ2'!D23-'сум субабоненты'!D23</f>
        <v>10760</v>
      </c>
      <c r="E23" s="50">
        <f t="shared" si="0"/>
        <v>0.7030841610036592</v>
      </c>
      <c r="F23" s="51"/>
      <c r="G23" s="52"/>
    </row>
    <row r="24" spans="1:7" ht="12.75">
      <c r="A24" s="34" t="s">
        <v>32</v>
      </c>
      <c r="B24" s="49">
        <f>'сум тр_ры прием'!B24+'сум ТГ1+ТГ2'!B24-'сум субабоненты'!B24</f>
        <v>15282</v>
      </c>
      <c r="C24" s="50"/>
      <c r="D24" s="49">
        <f>'сум тр_ры прием'!D24+'сум ТГ1+ТГ2'!D24-'сум субабоненты'!D24</f>
        <v>10640</v>
      </c>
      <c r="E24" s="50">
        <f t="shared" si="0"/>
        <v>0.6962439471273394</v>
      </c>
      <c r="F24" s="51"/>
      <c r="G24" s="52"/>
    </row>
    <row r="25" spans="1:7" ht="12.75">
      <c r="A25" s="34" t="s">
        <v>33</v>
      </c>
      <c r="B25" s="49">
        <f>'сум тр_ры прием'!B25+'сум ТГ1+ТГ2'!B25-'сум субабоненты'!B25</f>
        <v>16166</v>
      </c>
      <c r="C25" s="50"/>
      <c r="D25" s="49">
        <f>'сум тр_ры прием'!D25+'сум ТГ1+ТГ2'!D25-'сум субабоненты'!D25</f>
        <v>10630</v>
      </c>
      <c r="E25" s="50">
        <f t="shared" si="0"/>
        <v>0.6575528887789187</v>
      </c>
      <c r="F25" s="51"/>
      <c r="G25" s="52"/>
    </row>
    <row r="26" spans="1:7" ht="12.75">
      <c r="A26" s="34" t="s">
        <v>34</v>
      </c>
      <c r="B26" s="49">
        <f>'сум тр_ры прием'!B26+'сум ТГ1+ТГ2'!B26-'сум субабоненты'!B26</f>
        <v>16080</v>
      </c>
      <c r="C26" s="50"/>
      <c r="D26" s="49">
        <f>'сум тр_ры прием'!D26+'сум ТГ1+ТГ2'!D26-'сум субабоненты'!D26</f>
        <v>10214</v>
      </c>
      <c r="E26" s="50">
        <f t="shared" si="0"/>
        <v>0.6351990049751244</v>
      </c>
      <c r="F26" s="51"/>
      <c r="G26" s="52"/>
    </row>
    <row r="27" spans="1:7" ht="12.75">
      <c r="A27" s="34" t="s">
        <v>35</v>
      </c>
      <c r="B27" s="49">
        <f>'сум тр_ры прием'!B27+'сум ТГ1+ТГ2'!B27-'сум субабоненты'!B27</f>
        <v>15952</v>
      </c>
      <c r="C27" s="50"/>
      <c r="D27" s="49">
        <f>'сум тр_ры прием'!D27+'сум ТГ1+ТГ2'!D27-'сум субабоненты'!D27</f>
        <v>10214</v>
      </c>
      <c r="E27" s="50">
        <f t="shared" si="0"/>
        <v>0.640295887662989</v>
      </c>
      <c r="F27" s="51"/>
      <c r="G27" s="52"/>
    </row>
    <row r="28" spans="1:7" ht="12.75">
      <c r="A28" s="34" t="s">
        <v>36</v>
      </c>
      <c r="B28" s="49">
        <f>'сум тр_ры прием'!B28+'сум ТГ1+ТГ2'!B28-'сум субабоненты'!B28</f>
        <v>15990</v>
      </c>
      <c r="C28" s="50"/>
      <c r="D28" s="49">
        <f>'сум тр_ры прием'!D28+'сум ТГ1+ТГ2'!D28-'сум субабоненты'!D28</f>
        <v>10394</v>
      </c>
      <c r="E28" s="50">
        <f t="shared" si="0"/>
        <v>0.6500312695434647</v>
      </c>
      <c r="F28" s="51"/>
      <c r="G28" s="52"/>
    </row>
    <row r="29" spans="1:7" ht="12.75">
      <c r="A29" s="34" t="s">
        <v>37</v>
      </c>
      <c r="B29" s="49">
        <f>'сум тр_ры прием'!B29+'сум ТГ1+ТГ2'!B29-'сум субабоненты'!B29</f>
        <v>15946</v>
      </c>
      <c r="C29" s="50"/>
      <c r="D29" s="49">
        <f>'сум тр_ры прием'!D29+'сум ТГ1+ТГ2'!D29-'сум субабоненты'!D29</f>
        <v>10656</v>
      </c>
      <c r="E29" s="50">
        <f t="shared" si="0"/>
        <v>0.668255361846231</v>
      </c>
      <c r="F29" s="51"/>
      <c r="G29" s="52"/>
    </row>
    <row r="30" spans="1:7" ht="12.75">
      <c r="A30" s="34" t="s">
        <v>38</v>
      </c>
      <c r="B30" s="49">
        <f>'сум тр_ры прием'!B30+'сум ТГ1+ТГ2'!B30-'сум субабоненты'!B30</f>
        <v>16366</v>
      </c>
      <c r="C30" s="50"/>
      <c r="D30" s="49">
        <f>'сум тр_ры прием'!D30+'сум ТГ1+ТГ2'!D30-'сум субабоненты'!D30</f>
        <v>10928</v>
      </c>
      <c r="E30" s="50">
        <f t="shared" si="0"/>
        <v>0.6677257729439081</v>
      </c>
      <c r="F30" s="51"/>
      <c r="G30" s="52"/>
    </row>
    <row r="31" spans="1:7" ht="12.75">
      <c r="A31" s="34" t="s">
        <v>39</v>
      </c>
      <c r="B31" s="49">
        <f>'сум тр_ры прием'!B31+'сум ТГ1+ТГ2'!B31-'сум субабоненты'!B31</f>
        <v>16918</v>
      </c>
      <c r="C31" s="50"/>
      <c r="D31" s="49">
        <f>'сум тр_ры прием'!D31+'сум ТГ1+ТГ2'!D31-'сум субабоненты'!D31</f>
        <v>10964</v>
      </c>
      <c r="E31" s="50">
        <f t="shared" si="0"/>
        <v>0.6480671474169524</v>
      </c>
      <c r="F31" s="51"/>
      <c r="G31" s="52"/>
    </row>
    <row r="32" spans="1:7" ht="12.75">
      <c r="A32" s="34" t="s">
        <v>40</v>
      </c>
      <c r="B32" s="49">
        <f>'сум тр_ры прием'!B32+'сум ТГ1+ТГ2'!B32-'сум субабоненты'!B32</f>
        <v>15904</v>
      </c>
      <c r="C32" s="50"/>
      <c r="D32" s="49">
        <f>'сум тр_ры прием'!D32+'сум ТГ1+ТГ2'!D32-'сум субабоненты'!D32</f>
        <v>10448</v>
      </c>
      <c r="E32" s="50">
        <f t="shared" si="0"/>
        <v>0.6569416498993964</v>
      </c>
      <c r="F32" s="51"/>
      <c r="G32" s="52"/>
    </row>
    <row r="33" spans="1:7" ht="12.75">
      <c r="A33" s="34" t="s">
        <v>41</v>
      </c>
      <c r="B33" s="49">
        <f>'сум тр_ры прием'!B33+'сум ТГ1+ТГ2'!B33-'сум субабоненты'!B33</f>
        <v>16116</v>
      </c>
      <c r="C33" s="50"/>
      <c r="D33" s="49">
        <f>'сум тр_ры прием'!D33+'сум ТГ1+ТГ2'!D33-'сум субабоненты'!D33</f>
        <v>10568</v>
      </c>
      <c r="E33" s="50">
        <f t="shared" si="0"/>
        <v>0.6557458426408538</v>
      </c>
      <c r="F33" s="51"/>
      <c r="G33" s="52"/>
    </row>
    <row r="34" spans="1:7" ht="12.75">
      <c r="A34" s="34" t="s">
        <v>42</v>
      </c>
      <c r="B34" s="49">
        <f>'сум тр_ры прием'!B34+'сум ТГ1+ТГ2'!B34-'сум субабоненты'!B34</f>
        <v>16142</v>
      </c>
      <c r="C34" s="50"/>
      <c r="D34" s="49">
        <f>'сум тр_ры прием'!D34+'сум ТГ1+ТГ2'!D34-'сум субабоненты'!D34</f>
        <v>9910</v>
      </c>
      <c r="E34" s="50">
        <f t="shared" si="0"/>
        <v>0.6139264031718499</v>
      </c>
      <c r="F34" s="51"/>
      <c r="G34" s="52"/>
    </row>
    <row r="35" spans="1:7" ht="12.75">
      <c r="A35" s="34" t="s">
        <v>43</v>
      </c>
      <c r="B35" s="49">
        <f>'сум тр_ры прием'!B35+'сум ТГ1+ТГ2'!B35-'сум субабоненты'!B35</f>
        <v>16260</v>
      </c>
      <c r="C35" s="50"/>
      <c r="D35" s="49">
        <f>'сум тр_ры прием'!D35+'сум ТГ1+ТГ2'!D35-'сум субабоненты'!D35</f>
        <v>9802</v>
      </c>
      <c r="E35" s="50">
        <f t="shared" si="0"/>
        <v>0.602829028290283</v>
      </c>
      <c r="F35" s="51"/>
      <c r="G35" s="52" t="s">
        <v>172</v>
      </c>
    </row>
    <row r="36" spans="1:7" ht="12.75">
      <c r="A36" s="34" t="s">
        <v>44</v>
      </c>
      <c r="B36" s="49">
        <f>'сум тр_ры прием'!B36+'сум ТГ1+ТГ2'!B36-'сум субабоненты'!B36</f>
        <v>15844</v>
      </c>
      <c r="C36" s="50"/>
      <c r="D36" s="49">
        <f>'сум тр_ры прием'!D36+'сум ТГ1+ТГ2'!D36-'сум субабоненты'!D36</f>
        <v>10236</v>
      </c>
      <c r="E36" s="50">
        <f t="shared" si="0"/>
        <v>0.6460489775309265</v>
      </c>
      <c r="F36" s="51"/>
      <c r="G36" s="52"/>
    </row>
    <row r="37" spans="1:7" ht="12.75">
      <c r="A37" s="34" t="s">
        <v>45</v>
      </c>
      <c r="B37" s="49">
        <f>'сум тр_ры прием'!B37+'сум ТГ1+ТГ2'!B37-'сум субабоненты'!B37</f>
        <v>17300</v>
      </c>
      <c r="C37" s="50"/>
      <c r="D37" s="49">
        <f>'сум тр_ры прием'!D37+'сум ТГ1+ТГ2'!D37-'сум субабоненты'!D37</f>
        <v>9622</v>
      </c>
      <c r="E37" s="50">
        <f t="shared" si="0"/>
        <v>0.5561849710982659</v>
      </c>
      <c r="F37" s="51"/>
      <c r="G37" s="52"/>
    </row>
    <row r="38" spans="1:7" ht="12.75">
      <c r="A38" s="34" t="s">
        <v>46</v>
      </c>
      <c r="B38" s="49">
        <f>'сум тр_ры прием'!B38+'сум ТГ1+ТГ2'!B38-'сум субабоненты'!B38</f>
        <v>15948</v>
      </c>
      <c r="C38" s="50"/>
      <c r="D38" s="49">
        <f>'сум тр_ры прием'!D38+'сум ТГ1+ТГ2'!D38-'сум субабоненты'!D38</f>
        <v>11322</v>
      </c>
      <c r="E38" s="50">
        <f t="shared" si="0"/>
        <v>0.7099322799097065</v>
      </c>
      <c r="F38" s="51"/>
      <c r="G38" s="52"/>
    </row>
    <row r="39" spans="1:7" ht="12.75">
      <c r="A39" s="34" t="s">
        <v>47</v>
      </c>
      <c r="B39" s="49">
        <f>'сум тр_ры прием'!B39+'сум ТГ1+ТГ2'!B39-'сум субабоненты'!B39</f>
        <v>16300</v>
      </c>
      <c r="C39" s="50"/>
      <c r="D39" s="49">
        <f>'сум тр_ры прием'!D39+'сум ТГ1+ТГ2'!D39-'сум субабоненты'!D39</f>
        <v>11104</v>
      </c>
      <c r="E39" s="50">
        <f>D39/B39</f>
        <v>0.6812269938650307</v>
      </c>
      <c r="F39" s="51"/>
      <c r="G39" s="52"/>
    </row>
    <row r="40" spans="1:7" ht="12.75">
      <c r="A40" s="34" t="s">
        <v>48</v>
      </c>
      <c r="B40" s="49">
        <f>'сум тр_ры прием'!B40+'сум ТГ1+ТГ2'!B40-'сум субабоненты'!B40</f>
        <v>15522</v>
      </c>
      <c r="C40" s="50"/>
      <c r="D40" s="49">
        <f>'сум тр_ры прием'!D40+'сум ТГ1+ТГ2'!D40-'сум субабоненты'!D40</f>
        <v>10870</v>
      </c>
      <c r="E40" s="50">
        <f t="shared" si="0"/>
        <v>0.7002963535626853</v>
      </c>
      <c r="F40" s="51"/>
      <c r="G40" s="52"/>
    </row>
    <row r="41" spans="1:7" ht="12.75">
      <c r="A41" s="34" t="s">
        <v>49</v>
      </c>
      <c r="B41" s="49">
        <f>'сум тр_ры прием'!B41+'сум ТГ1+ТГ2'!B41-'сум субабоненты'!B41</f>
        <v>16430</v>
      </c>
      <c r="C41" s="50"/>
      <c r="D41" s="49">
        <f>'сум тр_ры прием'!D41+'сум ТГ1+ТГ2'!D41-'сум субабоненты'!D41</f>
        <v>11134</v>
      </c>
      <c r="E41" s="50">
        <f t="shared" si="0"/>
        <v>0.6776628119293975</v>
      </c>
      <c r="F41" s="51"/>
      <c r="G41" s="52"/>
    </row>
    <row r="42" spans="1:7" ht="12.75">
      <c r="A42" s="53" t="s">
        <v>173</v>
      </c>
      <c r="B42" s="54">
        <f>SUM(B17:B41)</f>
        <v>383690</v>
      </c>
      <c r="C42" s="49"/>
      <c r="D42" s="54">
        <f>SUM(D17:D41)</f>
        <v>254608</v>
      </c>
      <c r="E42" s="55">
        <f>D42/B42</f>
        <v>0.6635773671453518</v>
      </c>
      <c r="F42" s="49"/>
      <c r="G42" s="5"/>
    </row>
    <row r="43" spans="1:7" ht="12.75">
      <c r="A43" s="48" t="s">
        <v>174</v>
      </c>
      <c r="B43" s="5"/>
      <c r="C43" s="5"/>
      <c r="D43" s="5"/>
      <c r="E43" s="5"/>
      <c r="F43" s="5"/>
      <c r="G43" s="5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40"/>
      <c r="B45" s="41" t="s">
        <v>164</v>
      </c>
      <c r="C45" s="42"/>
      <c r="D45" s="56"/>
      <c r="E45" s="57" t="s">
        <v>175</v>
      </c>
      <c r="F45" s="58"/>
      <c r="G45" s="33"/>
    </row>
    <row r="46" spans="1:7" ht="12.75">
      <c r="A46" s="59" t="s">
        <v>166</v>
      </c>
      <c r="B46" s="60" t="s">
        <v>176</v>
      </c>
      <c r="C46" s="56"/>
      <c r="D46" s="48" t="s">
        <v>177</v>
      </c>
      <c r="E46" s="23" t="s">
        <v>178</v>
      </c>
      <c r="F46" s="48" t="s">
        <v>179</v>
      </c>
      <c r="G46" s="4" t="s">
        <v>167</v>
      </c>
    </row>
    <row r="47" spans="1:7" ht="12.75">
      <c r="A47" s="5" t="s">
        <v>180</v>
      </c>
      <c r="B47" s="61">
        <f>SUM(B26:B28)</f>
        <v>48022</v>
      </c>
      <c r="C47" s="5"/>
      <c r="D47" s="61">
        <f>SUM(D26:D28)</f>
        <v>30822</v>
      </c>
      <c r="E47" s="61">
        <f>B47/3</f>
        <v>16007.333333333334</v>
      </c>
      <c r="F47" s="61">
        <f>D47/3</f>
        <v>10274</v>
      </c>
      <c r="G47" s="37">
        <f>F47/E47</f>
        <v>0.6418308275373786</v>
      </c>
    </row>
    <row r="48" spans="1:7" ht="12.75">
      <c r="A48" s="5" t="s">
        <v>181</v>
      </c>
      <c r="B48" s="61">
        <f>SUM(B35:B38)</f>
        <v>65352</v>
      </c>
      <c r="C48" s="5"/>
      <c r="D48" s="61">
        <f>SUM(D35:D38)</f>
        <v>40982</v>
      </c>
      <c r="E48" s="61">
        <f>B48/4</f>
        <v>16338</v>
      </c>
      <c r="F48" s="61">
        <f>D48/4</f>
        <v>10245.5</v>
      </c>
      <c r="G48" s="37">
        <f>F48/E48</f>
        <v>0.6270963398212756</v>
      </c>
    </row>
    <row r="49" spans="1:7" ht="12.75">
      <c r="A49" s="5" t="s">
        <v>182</v>
      </c>
      <c r="B49" s="61">
        <f>B42</f>
        <v>383690</v>
      </c>
      <c r="C49" s="5"/>
      <c r="D49" s="61">
        <f>D42</f>
        <v>254608</v>
      </c>
      <c r="E49" s="61">
        <f>B49/24</f>
        <v>15987.083333333334</v>
      </c>
      <c r="F49" s="61">
        <f>D49/24</f>
        <v>10608.666666666666</v>
      </c>
      <c r="G49" s="37">
        <f>F49/E49</f>
        <v>0.6635773671453516</v>
      </c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 t="s">
        <v>183</v>
      </c>
      <c r="C53" s="3"/>
      <c r="D53" s="3"/>
      <c r="E53" s="3"/>
      <c r="F53" s="3"/>
      <c r="G53" s="3"/>
    </row>
    <row r="54" spans="1:7" ht="12.75">
      <c r="A54" s="62"/>
      <c r="B54" s="62"/>
      <c r="C54" s="62"/>
      <c r="D54" s="62"/>
      <c r="E54" s="62"/>
      <c r="F54" s="62"/>
      <c r="G54" s="6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</sheetData>
  <sheetProtection/>
  <mergeCells count="5">
    <mergeCell ref="A1:C1"/>
    <mergeCell ref="A3:C3"/>
    <mergeCell ref="F3:G3"/>
    <mergeCell ref="F5:G5"/>
    <mergeCell ref="A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6">
      <selection activeCell="A50" sqref="A50:M57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74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6 сн'!A11</f>
        <v>      нагрузок и тангенса "фи" за 21 декабря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71</v>
      </c>
      <c r="C16" s="23"/>
      <c r="D16" s="23"/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36">
        <v>827298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36">
        <v>827298</v>
      </c>
      <c r="C20" s="36">
        <f>B20-B19</f>
        <v>0</v>
      </c>
      <c r="D20" s="36">
        <f>C20*18</f>
        <v>0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36">
        <v>827298</v>
      </c>
      <c r="C21" s="36">
        <f aca="true" t="shared" si="0" ref="C21:C43">B21-B20</f>
        <v>0</v>
      </c>
      <c r="D21" s="36">
        <f aca="true" t="shared" si="1" ref="D21:D43">C21*18</f>
        <v>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36">
        <v>827298</v>
      </c>
      <c r="C22" s="36">
        <f t="shared" si="0"/>
        <v>0</v>
      </c>
      <c r="D22" s="36">
        <f t="shared" si="1"/>
        <v>0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36">
        <v>827298</v>
      </c>
      <c r="C23" s="36">
        <f t="shared" si="0"/>
        <v>0</v>
      </c>
      <c r="D23" s="36">
        <f t="shared" si="1"/>
        <v>0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36">
        <v>827298</v>
      </c>
      <c r="C24" s="36">
        <f t="shared" si="0"/>
        <v>0</v>
      </c>
      <c r="D24" s="36">
        <f t="shared" si="1"/>
        <v>0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36">
        <v>827298</v>
      </c>
      <c r="C25" s="36">
        <f t="shared" si="0"/>
        <v>0</v>
      </c>
      <c r="D25" s="36">
        <f t="shared" si="1"/>
        <v>0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36">
        <v>827298</v>
      </c>
      <c r="C26" s="36">
        <f t="shared" si="0"/>
        <v>0</v>
      </c>
      <c r="D26" s="36">
        <f t="shared" si="1"/>
        <v>0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36">
        <v>827298</v>
      </c>
      <c r="C27" s="36">
        <f t="shared" si="0"/>
        <v>0</v>
      </c>
      <c r="D27" s="36">
        <f t="shared" si="1"/>
        <v>0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36">
        <v>827298</v>
      </c>
      <c r="C28" s="36">
        <f t="shared" si="0"/>
        <v>0</v>
      </c>
      <c r="D28" s="36">
        <f t="shared" si="1"/>
        <v>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36">
        <v>827298</v>
      </c>
      <c r="C29" s="36">
        <f t="shared" si="0"/>
        <v>0</v>
      </c>
      <c r="D29" s="36">
        <f t="shared" si="1"/>
        <v>0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36">
        <v>827298</v>
      </c>
      <c r="C30" s="36">
        <f t="shared" si="0"/>
        <v>0</v>
      </c>
      <c r="D30" s="36">
        <f t="shared" si="1"/>
        <v>0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36">
        <v>827298</v>
      </c>
      <c r="C31" s="36">
        <f t="shared" si="0"/>
        <v>0</v>
      </c>
      <c r="D31" s="36">
        <f t="shared" si="1"/>
        <v>0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36">
        <v>827298</v>
      </c>
      <c r="C32" s="36">
        <f t="shared" si="0"/>
        <v>0</v>
      </c>
      <c r="D32" s="36">
        <f t="shared" si="1"/>
        <v>0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36">
        <v>827298</v>
      </c>
      <c r="C33" s="36">
        <f t="shared" si="0"/>
        <v>0</v>
      </c>
      <c r="D33" s="36">
        <f t="shared" si="1"/>
        <v>0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36">
        <v>827298</v>
      </c>
      <c r="C34" s="36">
        <f t="shared" si="0"/>
        <v>0</v>
      </c>
      <c r="D34" s="36">
        <f t="shared" si="1"/>
        <v>0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36">
        <v>827298</v>
      </c>
      <c r="C35" s="36">
        <f t="shared" si="0"/>
        <v>0</v>
      </c>
      <c r="D35" s="36">
        <f t="shared" si="1"/>
        <v>0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36">
        <v>827298</v>
      </c>
      <c r="C36" s="36">
        <f t="shared" si="0"/>
        <v>0</v>
      </c>
      <c r="D36" s="36">
        <f t="shared" si="1"/>
        <v>0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36">
        <v>827298</v>
      </c>
      <c r="C37" s="36">
        <f t="shared" si="0"/>
        <v>0</v>
      </c>
      <c r="D37" s="36">
        <f t="shared" si="1"/>
        <v>0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36">
        <v>827298</v>
      </c>
      <c r="C38" s="36">
        <f t="shared" si="0"/>
        <v>0</v>
      </c>
      <c r="D38" s="36">
        <f t="shared" si="1"/>
        <v>0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36">
        <v>827298</v>
      </c>
      <c r="C39" s="36">
        <f t="shared" si="0"/>
        <v>0</v>
      </c>
      <c r="D39" s="36">
        <f t="shared" si="1"/>
        <v>0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36">
        <v>827298</v>
      </c>
      <c r="C40" s="36">
        <f t="shared" si="0"/>
        <v>0</v>
      </c>
      <c r="D40" s="36">
        <f t="shared" si="1"/>
        <v>0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36">
        <v>827298</v>
      </c>
      <c r="C41" s="36">
        <f t="shared" si="0"/>
        <v>0</v>
      </c>
      <c r="D41" s="36">
        <f t="shared" si="1"/>
        <v>0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36">
        <v>827298</v>
      </c>
      <c r="C42" s="36">
        <f t="shared" si="0"/>
        <v>0</v>
      </c>
      <c r="D42" s="36">
        <f t="shared" si="1"/>
        <v>0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36">
        <v>827298</v>
      </c>
      <c r="C43" s="36">
        <f t="shared" si="0"/>
        <v>0</v>
      </c>
      <c r="D43" s="36">
        <f t="shared" si="1"/>
        <v>0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0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(B43-B19)*18</f>
        <v>0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213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201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:E1"/>
    <mergeCell ref="A3:E3"/>
    <mergeCell ref="I3:L3"/>
    <mergeCell ref="I5:K5"/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7.140625" style="0" customWidth="1"/>
    <col min="2" max="2" width="15.7109375" style="0" customWidth="1"/>
    <col min="3" max="3" width="6.421875" style="0" customWidth="1"/>
    <col min="4" max="4" width="15.7109375" style="0" customWidth="1"/>
    <col min="5" max="5" width="14.28125" style="0" customWidth="1"/>
    <col min="6" max="6" width="12.8515625" style="0" customWidth="1"/>
    <col min="7" max="7" width="11.421875" style="0" customWidth="1"/>
  </cols>
  <sheetData>
    <row r="1" spans="1:7" ht="15.75">
      <c r="A1" s="92" t="s">
        <v>202</v>
      </c>
      <c r="B1" s="92"/>
      <c r="C1" s="92"/>
      <c r="D1" s="39"/>
      <c r="E1" s="2" t="s">
        <v>0</v>
      </c>
      <c r="F1" s="3"/>
      <c r="G1" s="3"/>
    </row>
    <row r="2" spans="1:7" ht="12.75">
      <c r="A2" s="2" t="s">
        <v>154</v>
      </c>
      <c r="B2" s="2"/>
      <c r="C2" s="2"/>
      <c r="D2" s="3"/>
      <c r="E2" s="2"/>
      <c r="F2" s="3"/>
      <c r="G2" s="3"/>
    </row>
    <row r="3" spans="1:7" ht="15.75" customHeight="1">
      <c r="A3" s="93" t="s">
        <v>155</v>
      </c>
      <c r="B3" s="93"/>
      <c r="C3" s="93"/>
      <c r="D3" s="39"/>
      <c r="E3" s="2" t="s">
        <v>2</v>
      </c>
      <c r="F3" s="92" t="s">
        <v>191</v>
      </c>
      <c r="G3" s="92"/>
    </row>
    <row r="4" spans="1:7" ht="12.75">
      <c r="A4" s="2"/>
      <c r="B4" s="2" t="s">
        <v>157</v>
      </c>
      <c r="C4" s="2"/>
      <c r="D4" s="3"/>
      <c r="E4" s="2"/>
      <c r="F4" s="2"/>
      <c r="G4" s="2"/>
    </row>
    <row r="5" spans="1:7" ht="30" customHeight="1">
      <c r="A5" s="1"/>
      <c r="B5" s="1"/>
      <c r="C5" s="1"/>
      <c r="D5" s="3"/>
      <c r="E5" s="2" t="s">
        <v>158</v>
      </c>
      <c r="F5" s="101" t="s">
        <v>194</v>
      </c>
      <c r="G5" s="101"/>
    </row>
    <row r="6" spans="1:7" ht="12.75">
      <c r="A6" s="2" t="s">
        <v>6</v>
      </c>
      <c r="B6" s="2"/>
      <c r="C6" s="2"/>
      <c r="D6" s="2"/>
      <c r="E6" s="2"/>
      <c r="F6" s="2"/>
      <c r="G6" s="2"/>
    </row>
    <row r="7" spans="1:7" ht="12.75">
      <c r="A7" s="2" t="s">
        <v>7</v>
      </c>
      <c r="B7" s="2"/>
      <c r="C7" s="2"/>
      <c r="D7" s="2"/>
      <c r="E7" s="2"/>
      <c r="F7" s="2"/>
      <c r="G7" s="2"/>
    </row>
    <row r="8" spans="1:7" ht="12.75">
      <c r="A8" s="2"/>
      <c r="B8" s="2"/>
      <c r="C8" s="2"/>
      <c r="D8" s="2"/>
      <c r="E8" s="2"/>
      <c r="F8" s="2"/>
      <c r="G8" s="2"/>
    </row>
    <row r="9" spans="1:7" ht="15.75">
      <c r="A9" s="2"/>
      <c r="B9" s="2"/>
      <c r="C9" s="2"/>
      <c r="D9" s="6" t="s">
        <v>161</v>
      </c>
      <c r="E9" s="2"/>
      <c r="F9" s="2"/>
      <c r="G9" s="2"/>
    </row>
    <row r="10" spans="1:7" ht="15.75">
      <c r="A10" s="6" t="str">
        <f>'сум З-С'!A10</f>
        <v>            вычисления нагрузок и тангенса "фи" за  21  декабря 2016 г                       </v>
      </c>
      <c r="B10" s="2"/>
      <c r="C10" s="2"/>
      <c r="D10" s="2"/>
      <c r="E10" s="2"/>
      <c r="F10" s="2"/>
      <c r="G10" s="2"/>
    </row>
    <row r="11" spans="1:7" ht="15.75">
      <c r="A11" s="96" t="s">
        <v>195</v>
      </c>
      <c r="B11" s="96"/>
      <c r="C11" s="96"/>
      <c r="D11" s="96"/>
      <c r="E11" s="96"/>
      <c r="F11" s="96"/>
      <c r="G11" s="96"/>
    </row>
    <row r="12" spans="1:7" ht="12.75">
      <c r="A12" s="2"/>
      <c r="B12" s="2"/>
      <c r="C12" s="2" t="s">
        <v>163</v>
      </c>
      <c r="D12" s="2"/>
      <c r="E12" s="2"/>
      <c r="F12" s="2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40"/>
      <c r="B14" s="41" t="s">
        <v>164</v>
      </c>
      <c r="C14" s="42"/>
      <c r="D14" s="42"/>
      <c r="E14" s="40"/>
      <c r="F14" s="43" t="s">
        <v>165</v>
      </c>
      <c r="G14" s="10"/>
    </row>
    <row r="15" spans="1:7" ht="12.75">
      <c r="A15" s="44" t="s">
        <v>166</v>
      </c>
      <c r="B15" s="9"/>
      <c r="C15" s="10"/>
      <c r="D15" s="11"/>
      <c r="E15" s="45" t="s">
        <v>167</v>
      </c>
      <c r="F15" s="46" t="s">
        <v>168</v>
      </c>
      <c r="G15" s="18" t="s">
        <v>169</v>
      </c>
    </row>
    <row r="16" spans="1:7" ht="12.75">
      <c r="A16" s="47"/>
      <c r="B16" s="23" t="s">
        <v>170</v>
      </c>
      <c r="C16" s="24"/>
      <c r="D16" s="22" t="s">
        <v>171</v>
      </c>
      <c r="E16" s="48"/>
      <c r="F16" s="15"/>
      <c r="G16" s="18"/>
    </row>
    <row r="17" spans="1:7" ht="12.75">
      <c r="A17" s="33" t="s">
        <v>25</v>
      </c>
      <c r="B17" s="49"/>
      <c r="C17" s="49"/>
      <c r="D17" s="49"/>
      <c r="E17" s="49"/>
      <c r="F17" s="49"/>
      <c r="G17" s="5"/>
    </row>
    <row r="18" spans="1:7" ht="12.75">
      <c r="A18" s="34" t="s">
        <v>26</v>
      </c>
      <c r="B18" s="49">
        <f>'сум тр_ры прием'!B18+'сум ТГ1+ТГ2'!B18</f>
        <v>18740</v>
      </c>
      <c r="C18" s="50"/>
      <c r="D18" s="49">
        <f>'сум тр_ры прием'!D18+'сум ТГ1+ТГ2'!D18</f>
        <v>12280</v>
      </c>
      <c r="E18" s="50">
        <f>D18/B18</f>
        <v>0.655282817502668</v>
      </c>
      <c r="F18" s="51"/>
      <c r="G18" s="52"/>
    </row>
    <row r="19" spans="1:7" ht="12.75">
      <c r="A19" s="34" t="s">
        <v>27</v>
      </c>
      <c r="B19" s="49">
        <f>'сум тр_ры прием'!B19+'сум ТГ1+ТГ2'!B19</f>
        <v>19840</v>
      </c>
      <c r="C19" s="50"/>
      <c r="D19" s="49">
        <f>'сум тр_ры прием'!D19+'сум ТГ1+ТГ2'!D19</f>
        <v>12460</v>
      </c>
      <c r="E19" s="50">
        <f aca="true" t="shared" si="0" ref="E19:E41">D19/B19</f>
        <v>0.6280241935483871</v>
      </c>
      <c r="F19" s="51"/>
      <c r="G19" s="52"/>
    </row>
    <row r="20" spans="1:7" ht="12.75">
      <c r="A20" s="34" t="s">
        <v>28</v>
      </c>
      <c r="B20" s="49">
        <f>'сум тр_ры прием'!B20+'сум ТГ1+ТГ2'!B20</f>
        <v>18440</v>
      </c>
      <c r="C20" s="50"/>
      <c r="D20" s="49">
        <f>'сум тр_ры прием'!D20+'сум ТГ1+ТГ2'!D20</f>
        <v>11920</v>
      </c>
      <c r="E20" s="50">
        <f t="shared" si="0"/>
        <v>0.6464208242950108</v>
      </c>
      <c r="F20" s="51"/>
      <c r="G20" s="52"/>
    </row>
    <row r="21" spans="1:7" ht="12.75">
      <c r="A21" s="34" t="s">
        <v>29</v>
      </c>
      <c r="B21" s="49">
        <f>'сум тр_ры прием'!B21+'сум ТГ1+ТГ2'!B21</f>
        <v>18600</v>
      </c>
      <c r="C21" s="50"/>
      <c r="D21" s="49">
        <f>'сум тр_ры прием'!D21+'сум ТГ1+ТГ2'!D21</f>
        <v>12100</v>
      </c>
      <c r="E21" s="50">
        <f t="shared" si="0"/>
        <v>0.6505376344086021</v>
      </c>
      <c r="F21" s="51"/>
      <c r="G21" s="52"/>
    </row>
    <row r="22" spans="1:7" ht="12.75">
      <c r="A22" s="34" t="s">
        <v>30</v>
      </c>
      <c r="B22" s="49">
        <f>'сум тр_ры прием'!B22+'сум ТГ1+ТГ2'!B22</f>
        <v>18500</v>
      </c>
      <c r="C22" s="50"/>
      <c r="D22" s="49">
        <f>'сум тр_ры прием'!D22+'сум ТГ1+ТГ2'!D22</f>
        <v>12560</v>
      </c>
      <c r="E22" s="50">
        <f t="shared" si="0"/>
        <v>0.6789189189189189</v>
      </c>
      <c r="F22" s="51"/>
      <c r="G22" s="52"/>
    </row>
    <row r="23" spans="1:7" ht="12.75">
      <c r="A23" s="34" t="s">
        <v>31</v>
      </c>
      <c r="B23" s="49">
        <f>'сум тр_ры прием'!B23+'сум ТГ1+ТГ2'!B23</f>
        <v>18580</v>
      </c>
      <c r="C23" s="50"/>
      <c r="D23" s="49">
        <f>'сум тр_ры прием'!D23+'сум ТГ1+ТГ2'!D23</f>
        <v>12200</v>
      </c>
      <c r="E23" s="50">
        <f t="shared" si="0"/>
        <v>0.6566200215285253</v>
      </c>
      <c r="F23" s="51"/>
      <c r="G23" s="52"/>
    </row>
    <row r="24" spans="1:7" ht="12.75">
      <c r="A24" s="34" t="s">
        <v>32</v>
      </c>
      <c r="B24" s="49">
        <f>'сум тр_ры прием'!B24+'сум ТГ1+ТГ2'!B24</f>
        <v>19080</v>
      </c>
      <c r="C24" s="50"/>
      <c r="D24" s="49">
        <f>'сум тр_ры прием'!D24+'сум ТГ1+ТГ2'!D24</f>
        <v>12080</v>
      </c>
      <c r="E24" s="50">
        <f t="shared" si="0"/>
        <v>0.6331236897274634</v>
      </c>
      <c r="F24" s="51"/>
      <c r="G24" s="52"/>
    </row>
    <row r="25" spans="1:7" ht="12.75">
      <c r="A25" s="34" t="s">
        <v>33</v>
      </c>
      <c r="B25" s="49">
        <f>'сум тр_ры прием'!B25+'сум ТГ1+ТГ2'!B25</f>
        <v>20360</v>
      </c>
      <c r="C25" s="50"/>
      <c r="D25" s="49">
        <f>'сум тр_ры прием'!D25+'сум ТГ1+ТГ2'!D25</f>
        <v>11980</v>
      </c>
      <c r="E25" s="50">
        <f t="shared" si="0"/>
        <v>0.5884086444007859</v>
      </c>
      <c r="F25" s="51"/>
      <c r="G25" s="52"/>
    </row>
    <row r="26" spans="1:7" ht="12.75">
      <c r="A26" s="34" t="s">
        <v>34</v>
      </c>
      <c r="B26" s="49">
        <f>'сум тр_ры прием'!B26+'сум ТГ1+ТГ2'!B26</f>
        <v>20400</v>
      </c>
      <c r="C26" s="50"/>
      <c r="D26" s="49">
        <f>'сум тр_ры прием'!D26+'сум ТГ1+ТГ2'!D26</f>
        <v>11780</v>
      </c>
      <c r="E26" s="50">
        <f t="shared" si="0"/>
        <v>0.5774509803921568</v>
      </c>
      <c r="F26" s="51"/>
      <c r="G26" s="52"/>
    </row>
    <row r="27" spans="1:7" ht="12.75">
      <c r="A27" s="34" t="s">
        <v>35</v>
      </c>
      <c r="B27" s="49">
        <f>'сум тр_ры прием'!B27+'сум ТГ1+ТГ2'!B27</f>
        <v>20380</v>
      </c>
      <c r="C27" s="50"/>
      <c r="D27" s="49">
        <f>'сум тр_ры прием'!D27+'сум ТГ1+ТГ2'!D27</f>
        <v>11780</v>
      </c>
      <c r="E27" s="50">
        <f t="shared" si="0"/>
        <v>0.57801766437684</v>
      </c>
      <c r="F27" s="51"/>
      <c r="G27" s="52"/>
    </row>
    <row r="28" spans="1:7" ht="12.75">
      <c r="A28" s="34" t="s">
        <v>36</v>
      </c>
      <c r="B28" s="49">
        <f>'сум тр_ры прием'!B28+'сум ТГ1+ТГ2'!B28</f>
        <v>20400</v>
      </c>
      <c r="C28" s="50"/>
      <c r="D28" s="49">
        <f>'сум тр_ры прием'!D28+'сум ТГ1+ТГ2'!D28</f>
        <v>11960</v>
      </c>
      <c r="E28" s="50">
        <f t="shared" si="0"/>
        <v>0.5862745098039216</v>
      </c>
      <c r="F28" s="51"/>
      <c r="G28" s="52"/>
    </row>
    <row r="29" spans="1:7" ht="12.75">
      <c r="A29" s="34" t="s">
        <v>37</v>
      </c>
      <c r="B29" s="49">
        <f>'сум тр_ры прием'!B29+'сум ТГ1+ТГ2'!B29</f>
        <v>20320</v>
      </c>
      <c r="C29" s="50"/>
      <c r="D29" s="49">
        <f>'сум тр_ры прием'!D29+'сум ТГ1+ТГ2'!D29</f>
        <v>12240</v>
      </c>
      <c r="E29" s="50">
        <f t="shared" si="0"/>
        <v>0.6023622047244095</v>
      </c>
      <c r="F29" s="51"/>
      <c r="G29" s="52"/>
    </row>
    <row r="30" spans="1:7" ht="12.75">
      <c r="A30" s="34" t="s">
        <v>38</v>
      </c>
      <c r="B30" s="49">
        <f>'сум тр_ры прием'!B30+'сум ТГ1+ТГ2'!B30</f>
        <v>20740</v>
      </c>
      <c r="C30" s="50"/>
      <c r="D30" s="49">
        <f>'сум тр_ры прием'!D30+'сум ТГ1+ТГ2'!D30</f>
        <v>12440</v>
      </c>
      <c r="E30" s="50">
        <f t="shared" si="0"/>
        <v>0.5998071359691417</v>
      </c>
      <c r="F30" s="51"/>
      <c r="G30" s="52"/>
    </row>
    <row r="31" spans="1:7" ht="12.75">
      <c r="A31" s="34" t="s">
        <v>39</v>
      </c>
      <c r="B31" s="49">
        <f>'сум тр_ры прием'!B31+'сум ТГ1+ТГ2'!B31</f>
        <v>21220</v>
      </c>
      <c r="C31" s="50"/>
      <c r="D31" s="49">
        <f>'сум тр_ры прием'!D31+'сум ТГ1+ТГ2'!D31</f>
        <v>12440</v>
      </c>
      <c r="E31" s="50">
        <f t="shared" si="0"/>
        <v>0.586239396795476</v>
      </c>
      <c r="F31" s="51"/>
      <c r="G31" s="52"/>
    </row>
    <row r="32" spans="1:7" ht="12.75">
      <c r="A32" s="34" t="s">
        <v>40</v>
      </c>
      <c r="B32" s="49">
        <f>'сум тр_ры прием'!B32+'сум ТГ1+ТГ2'!B32</f>
        <v>20080</v>
      </c>
      <c r="C32" s="50"/>
      <c r="D32" s="49">
        <f>'сум тр_ры прием'!D32+'сум ТГ1+ТГ2'!D32</f>
        <v>11960</v>
      </c>
      <c r="E32" s="50">
        <f t="shared" si="0"/>
        <v>0.5956175298804781</v>
      </c>
      <c r="F32" s="51"/>
      <c r="G32" s="52"/>
    </row>
    <row r="33" spans="1:7" ht="12.75">
      <c r="A33" s="34" t="s">
        <v>41</v>
      </c>
      <c r="B33" s="49">
        <f>'сум тр_ры прием'!B33+'сум ТГ1+ТГ2'!B33</f>
        <v>20400</v>
      </c>
      <c r="C33" s="50"/>
      <c r="D33" s="49">
        <f>'сум тр_ры прием'!D33+'сум ТГ1+ТГ2'!D33</f>
        <v>12260</v>
      </c>
      <c r="E33" s="50">
        <f t="shared" si="0"/>
        <v>0.6009803921568627</v>
      </c>
      <c r="F33" s="51"/>
      <c r="G33" s="52"/>
    </row>
    <row r="34" spans="1:7" ht="12.75">
      <c r="A34" s="34" t="s">
        <v>42</v>
      </c>
      <c r="B34" s="49">
        <f>'сум тр_ры прием'!B34+'сум ТГ1+ТГ2'!B34</f>
        <v>20840</v>
      </c>
      <c r="C34" s="50"/>
      <c r="D34" s="49">
        <f>'сум тр_ры прием'!D34+'сум ТГ1+ТГ2'!D34</f>
        <v>11440</v>
      </c>
      <c r="E34" s="50">
        <f t="shared" si="0"/>
        <v>0.5489443378119002</v>
      </c>
      <c r="F34" s="51"/>
      <c r="G34" s="52"/>
    </row>
    <row r="35" spans="1:7" ht="12.75">
      <c r="A35" s="34" t="s">
        <v>43</v>
      </c>
      <c r="B35" s="49">
        <f>'сум тр_ры прием'!B35+'сум ТГ1+ТГ2'!B35</f>
        <v>21300</v>
      </c>
      <c r="C35" s="50"/>
      <c r="D35" s="49">
        <f>'сум тр_ры прием'!D35+'сум ТГ1+ТГ2'!D35</f>
        <v>11260</v>
      </c>
      <c r="E35" s="50">
        <f t="shared" si="0"/>
        <v>0.5286384976525822</v>
      </c>
      <c r="F35" s="51"/>
      <c r="G35" s="52" t="s">
        <v>172</v>
      </c>
    </row>
    <row r="36" spans="1:7" ht="12.75">
      <c r="A36" s="34" t="s">
        <v>44</v>
      </c>
      <c r="B36" s="49">
        <f>'сум тр_ры прием'!B36+'сум ТГ1+ТГ2'!B36</f>
        <v>20920</v>
      </c>
      <c r="C36" s="50"/>
      <c r="D36" s="49">
        <f>'сум тр_ры прием'!D36+'сум ТГ1+ТГ2'!D36</f>
        <v>11640</v>
      </c>
      <c r="E36" s="50">
        <f t="shared" si="0"/>
        <v>0.5564053537284895</v>
      </c>
      <c r="F36" s="51"/>
      <c r="G36" s="52"/>
    </row>
    <row r="37" spans="1:7" ht="12.75">
      <c r="A37" s="34" t="s">
        <v>45</v>
      </c>
      <c r="B37" s="49">
        <f>'сум тр_ры прием'!B37+'сум ТГ1+ТГ2'!B37</f>
        <v>22520</v>
      </c>
      <c r="C37" s="50"/>
      <c r="D37" s="49">
        <f>'сум тр_ры прием'!D37+'сум ТГ1+ТГ2'!D37</f>
        <v>11260</v>
      </c>
      <c r="E37" s="50">
        <f t="shared" si="0"/>
        <v>0.5</v>
      </c>
      <c r="F37" s="51"/>
      <c r="G37" s="52"/>
    </row>
    <row r="38" spans="1:7" ht="12.75">
      <c r="A38" s="34" t="s">
        <v>46</v>
      </c>
      <c r="B38" s="49">
        <f>'сум тр_ры прием'!B38+'сум ТГ1+ТГ2'!B38</f>
        <v>21060</v>
      </c>
      <c r="C38" s="50"/>
      <c r="D38" s="49">
        <f>'сум тр_ры прием'!D38+'сум ТГ1+ТГ2'!D38</f>
        <v>12780</v>
      </c>
      <c r="E38" s="50">
        <f t="shared" si="0"/>
        <v>0.6068376068376068</v>
      </c>
      <c r="F38" s="51"/>
      <c r="G38" s="52"/>
    </row>
    <row r="39" spans="1:7" ht="12.75">
      <c r="A39" s="34" t="s">
        <v>47</v>
      </c>
      <c r="B39" s="49">
        <f>'сум тр_ры прием'!B39+'сум ТГ1+ТГ2'!B39</f>
        <v>21340</v>
      </c>
      <c r="C39" s="50"/>
      <c r="D39" s="49">
        <f>'сум тр_ры прием'!D39+'сум ТГ1+ТГ2'!D39</f>
        <v>12760</v>
      </c>
      <c r="E39" s="50">
        <f t="shared" si="0"/>
        <v>0.5979381443298969</v>
      </c>
      <c r="F39" s="51"/>
      <c r="G39" s="52"/>
    </row>
    <row r="40" spans="1:7" ht="12.75">
      <c r="A40" s="34" t="s">
        <v>48</v>
      </c>
      <c r="B40" s="49">
        <f>'сум тр_ры прием'!B40+'сум ТГ1+ТГ2'!B40</f>
        <v>20040</v>
      </c>
      <c r="C40" s="50"/>
      <c r="D40" s="49">
        <f>'сум тр_ры прием'!D40+'сум ТГ1+ТГ2'!D40</f>
        <v>12400</v>
      </c>
      <c r="E40" s="50">
        <f t="shared" si="0"/>
        <v>0.6187624750499002</v>
      </c>
      <c r="F40" s="51"/>
      <c r="G40" s="52"/>
    </row>
    <row r="41" spans="1:7" ht="12.75">
      <c r="A41" s="34" t="s">
        <v>49</v>
      </c>
      <c r="B41" s="49">
        <f>'сум тр_ры прием'!B41+'сум ТГ1+ТГ2'!B41</f>
        <v>20300</v>
      </c>
      <c r="C41" s="50"/>
      <c r="D41" s="49">
        <f>'сум тр_ры прием'!D41+'сум ТГ1+ТГ2'!D41</f>
        <v>12520</v>
      </c>
      <c r="E41" s="50">
        <f t="shared" si="0"/>
        <v>0.6167487684729064</v>
      </c>
      <c r="F41" s="51"/>
      <c r="G41" s="52"/>
    </row>
    <row r="42" spans="1:7" ht="12.75">
      <c r="A42" s="53" t="s">
        <v>173</v>
      </c>
      <c r="B42" s="54">
        <f>SUM(B17:B41)</f>
        <v>484400</v>
      </c>
      <c r="C42" s="49"/>
      <c r="D42" s="54">
        <f>SUM(D17:D41)</f>
        <v>290500</v>
      </c>
      <c r="E42" s="55">
        <f>D42/B42</f>
        <v>0.5997109826589595</v>
      </c>
      <c r="F42" s="49"/>
      <c r="G42" s="5"/>
    </row>
    <row r="43" spans="1:7" ht="12.75">
      <c r="A43" s="48" t="s">
        <v>174</v>
      </c>
      <c r="B43" s="5"/>
      <c r="C43" s="5"/>
      <c r="D43" s="5"/>
      <c r="E43" s="5"/>
      <c r="F43" s="5"/>
      <c r="G43" s="5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40"/>
      <c r="B45" s="41" t="s">
        <v>164</v>
      </c>
      <c r="C45" s="42"/>
      <c r="D45" s="56"/>
      <c r="E45" s="57" t="s">
        <v>175</v>
      </c>
      <c r="F45" s="58"/>
      <c r="G45" s="33"/>
    </row>
    <row r="46" spans="1:7" ht="12.75">
      <c r="A46" s="59" t="s">
        <v>166</v>
      </c>
      <c r="B46" s="60" t="s">
        <v>176</v>
      </c>
      <c r="C46" s="56"/>
      <c r="D46" s="48" t="s">
        <v>177</v>
      </c>
      <c r="E46" s="23" t="s">
        <v>178</v>
      </c>
      <c r="F46" s="48" t="s">
        <v>179</v>
      </c>
      <c r="G46" s="4" t="s">
        <v>167</v>
      </c>
    </row>
    <row r="47" spans="1:7" ht="12.75">
      <c r="A47" s="5" t="s">
        <v>180</v>
      </c>
      <c r="B47" s="61">
        <f>SUM(B26:B28)</f>
        <v>61180</v>
      </c>
      <c r="C47" s="5"/>
      <c r="D47" s="61">
        <f>SUM(D26:D28)</f>
        <v>35520</v>
      </c>
      <c r="E47" s="61">
        <f>B47/3</f>
        <v>20393.333333333332</v>
      </c>
      <c r="F47" s="61">
        <f>D47/3</f>
        <v>11840</v>
      </c>
      <c r="G47" s="37">
        <f>F47/E47</f>
        <v>0.5805818895063747</v>
      </c>
    </row>
    <row r="48" spans="1:7" ht="12.75">
      <c r="A48" s="5" t="s">
        <v>181</v>
      </c>
      <c r="B48" s="61">
        <f>SUM(B35:B38)</f>
        <v>85800</v>
      </c>
      <c r="C48" s="5"/>
      <c r="D48" s="61">
        <f>SUM(D35:D38)</f>
        <v>46940</v>
      </c>
      <c r="E48" s="61">
        <f>B48/4</f>
        <v>21450</v>
      </c>
      <c r="F48" s="61">
        <f>D48/4</f>
        <v>11735</v>
      </c>
      <c r="G48" s="37">
        <f>F48/E48</f>
        <v>0.5470862470862471</v>
      </c>
    </row>
    <row r="49" spans="1:7" ht="12.75">
      <c r="A49" s="5" t="s">
        <v>182</v>
      </c>
      <c r="B49" s="61">
        <f>B42</f>
        <v>484400</v>
      </c>
      <c r="C49" s="5"/>
      <c r="D49" s="61">
        <f>D42</f>
        <v>290500</v>
      </c>
      <c r="E49" s="61">
        <f>B49/24</f>
        <v>20183.333333333332</v>
      </c>
      <c r="F49" s="61">
        <f>D49/24</f>
        <v>12104.166666666666</v>
      </c>
      <c r="G49" s="37">
        <f>F49/E49</f>
        <v>0.5997109826589595</v>
      </c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 t="s">
        <v>183</v>
      </c>
      <c r="C53" s="3"/>
      <c r="D53" s="3"/>
      <c r="E53" s="3"/>
      <c r="F53" s="3"/>
      <c r="G53" s="3"/>
    </row>
    <row r="54" spans="1:7" ht="12.75">
      <c r="A54" s="62"/>
      <c r="B54" s="62"/>
      <c r="C54" s="62"/>
      <c r="D54" s="62"/>
      <c r="E54" s="62"/>
      <c r="F54" s="62"/>
      <c r="G54" s="6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</sheetData>
  <sheetProtection/>
  <mergeCells count="5">
    <mergeCell ref="A1:C1"/>
    <mergeCell ref="A3:C3"/>
    <mergeCell ref="F3:G3"/>
    <mergeCell ref="F5:G5"/>
    <mergeCell ref="A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6">
      <selection activeCell="A50" sqref="A50:M57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 customHeight="1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75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7 сн'!A11</f>
        <v>      нагрузок и тангенса "фи" за 21 декабря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 customHeight="1">
      <c r="M13" s="3"/>
    </row>
    <row r="14" spans="1:13" s="16" customFormat="1" ht="12.75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71</v>
      </c>
      <c r="C16" s="23"/>
      <c r="D16" s="23"/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4">
        <v>46358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4">
        <v>46358</v>
      </c>
      <c r="C20" s="36">
        <f>B20-B19</f>
        <v>0</v>
      </c>
      <c r="D20" s="36">
        <f>C20*18</f>
        <v>0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4">
        <v>46358</v>
      </c>
      <c r="C21" s="36">
        <f aca="true" t="shared" si="0" ref="C21:C43">B21-B20</f>
        <v>0</v>
      </c>
      <c r="D21" s="36">
        <f aca="true" t="shared" si="1" ref="D21:D43">C21*18</f>
        <v>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4">
        <v>46358</v>
      </c>
      <c r="C22" s="36">
        <f t="shared" si="0"/>
        <v>0</v>
      </c>
      <c r="D22" s="36">
        <f t="shared" si="1"/>
        <v>0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4">
        <v>46358</v>
      </c>
      <c r="C23" s="36">
        <f t="shared" si="0"/>
        <v>0</v>
      </c>
      <c r="D23" s="36">
        <f t="shared" si="1"/>
        <v>0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4">
        <v>46358</v>
      </c>
      <c r="C24" s="36">
        <f t="shared" si="0"/>
        <v>0</v>
      </c>
      <c r="D24" s="36">
        <f t="shared" si="1"/>
        <v>0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4">
        <v>46358</v>
      </c>
      <c r="C25" s="36">
        <f t="shared" si="0"/>
        <v>0</v>
      </c>
      <c r="D25" s="36">
        <f t="shared" si="1"/>
        <v>0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4">
        <v>46358</v>
      </c>
      <c r="C26" s="36">
        <f t="shared" si="0"/>
        <v>0</v>
      </c>
      <c r="D26" s="36">
        <f t="shared" si="1"/>
        <v>0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4">
        <v>46358</v>
      </c>
      <c r="C27" s="36">
        <f t="shared" si="0"/>
        <v>0</v>
      </c>
      <c r="D27" s="36">
        <f t="shared" si="1"/>
        <v>0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4">
        <v>46358</v>
      </c>
      <c r="C28" s="36">
        <f t="shared" si="0"/>
        <v>0</v>
      </c>
      <c r="D28" s="36">
        <f t="shared" si="1"/>
        <v>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4">
        <v>46358</v>
      </c>
      <c r="C29" s="36">
        <f t="shared" si="0"/>
        <v>0</v>
      </c>
      <c r="D29" s="36">
        <f t="shared" si="1"/>
        <v>0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4">
        <v>46358</v>
      </c>
      <c r="C30" s="36">
        <f t="shared" si="0"/>
        <v>0</v>
      </c>
      <c r="D30" s="36">
        <f t="shared" si="1"/>
        <v>0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4">
        <v>46358</v>
      </c>
      <c r="C31" s="36">
        <f t="shared" si="0"/>
        <v>0</v>
      </c>
      <c r="D31" s="36">
        <f t="shared" si="1"/>
        <v>0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4">
        <v>46358</v>
      </c>
      <c r="C32" s="36">
        <f t="shared" si="0"/>
        <v>0</v>
      </c>
      <c r="D32" s="36">
        <f t="shared" si="1"/>
        <v>0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4">
        <v>46358</v>
      </c>
      <c r="C33" s="36">
        <f t="shared" si="0"/>
        <v>0</v>
      </c>
      <c r="D33" s="36">
        <f t="shared" si="1"/>
        <v>0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4">
        <v>46358</v>
      </c>
      <c r="C34" s="36">
        <f t="shared" si="0"/>
        <v>0</v>
      </c>
      <c r="D34" s="36">
        <f t="shared" si="1"/>
        <v>0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4">
        <v>46358</v>
      </c>
      <c r="C35" s="36">
        <f t="shared" si="0"/>
        <v>0</v>
      </c>
      <c r="D35" s="36">
        <f t="shared" si="1"/>
        <v>0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4">
        <v>46358</v>
      </c>
      <c r="C36" s="36">
        <f t="shared" si="0"/>
        <v>0</v>
      </c>
      <c r="D36" s="36">
        <f t="shared" si="1"/>
        <v>0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4">
        <v>46358</v>
      </c>
      <c r="C37" s="36">
        <f t="shared" si="0"/>
        <v>0</v>
      </c>
      <c r="D37" s="36">
        <f t="shared" si="1"/>
        <v>0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4">
        <v>46358</v>
      </c>
      <c r="C38" s="36">
        <f t="shared" si="0"/>
        <v>0</v>
      </c>
      <c r="D38" s="36">
        <f t="shared" si="1"/>
        <v>0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4">
        <v>46358</v>
      </c>
      <c r="C39" s="36">
        <f t="shared" si="0"/>
        <v>0</v>
      </c>
      <c r="D39" s="36">
        <f t="shared" si="1"/>
        <v>0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4">
        <v>46358</v>
      </c>
      <c r="C40" s="36">
        <f t="shared" si="0"/>
        <v>0</v>
      </c>
      <c r="D40" s="36">
        <f t="shared" si="1"/>
        <v>0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4">
        <v>46358</v>
      </c>
      <c r="C41" s="36">
        <f t="shared" si="0"/>
        <v>0</v>
      </c>
      <c r="D41" s="36">
        <f t="shared" si="1"/>
        <v>0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4">
        <v>46358</v>
      </c>
      <c r="C42" s="36">
        <f t="shared" si="0"/>
        <v>0</v>
      </c>
      <c r="D42" s="36">
        <f t="shared" si="1"/>
        <v>0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4">
        <v>46358</v>
      </c>
      <c r="C43" s="36">
        <f t="shared" si="0"/>
        <v>0</v>
      </c>
      <c r="D43" s="36">
        <f t="shared" si="1"/>
        <v>0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0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(B43-B19)*18</f>
        <v>0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213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201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:E1"/>
    <mergeCell ref="A3:E3"/>
    <mergeCell ref="I3:L3"/>
    <mergeCell ref="I5:K5"/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26">
      <selection activeCell="A50" sqref="A50:M57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112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8 сн'!A11</f>
        <v>      нагрузок и тангенса "фи" за 21 декабря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71</v>
      </c>
      <c r="C16" s="23"/>
      <c r="D16" s="23"/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75">
        <v>49755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75">
        <v>49755</v>
      </c>
      <c r="C20" s="36">
        <f>B20-B19</f>
        <v>0</v>
      </c>
      <c r="D20" s="36">
        <f>C20*18</f>
        <v>0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75">
        <v>49755</v>
      </c>
      <c r="C21" s="36">
        <f aca="true" t="shared" si="0" ref="C21:C43">B21-B20</f>
        <v>0</v>
      </c>
      <c r="D21" s="36">
        <f aca="true" t="shared" si="1" ref="D21:D43">C21*18</f>
        <v>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75">
        <v>49755</v>
      </c>
      <c r="C22" s="36">
        <f t="shared" si="0"/>
        <v>0</v>
      </c>
      <c r="D22" s="36">
        <f t="shared" si="1"/>
        <v>0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75">
        <v>49755</v>
      </c>
      <c r="C23" s="36">
        <f t="shared" si="0"/>
        <v>0</v>
      </c>
      <c r="D23" s="36">
        <f t="shared" si="1"/>
        <v>0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75">
        <v>49755</v>
      </c>
      <c r="C24" s="36">
        <f t="shared" si="0"/>
        <v>0</v>
      </c>
      <c r="D24" s="36">
        <f t="shared" si="1"/>
        <v>0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75">
        <v>49755</v>
      </c>
      <c r="C25" s="36">
        <f t="shared" si="0"/>
        <v>0</v>
      </c>
      <c r="D25" s="36">
        <f t="shared" si="1"/>
        <v>0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75">
        <v>49755</v>
      </c>
      <c r="C26" s="36">
        <f t="shared" si="0"/>
        <v>0</v>
      </c>
      <c r="D26" s="36">
        <f t="shared" si="1"/>
        <v>0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75">
        <v>49755</v>
      </c>
      <c r="C27" s="36">
        <f t="shared" si="0"/>
        <v>0</v>
      </c>
      <c r="D27" s="36">
        <f t="shared" si="1"/>
        <v>0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75">
        <v>49755</v>
      </c>
      <c r="C28" s="36">
        <f t="shared" si="0"/>
        <v>0</v>
      </c>
      <c r="D28" s="36">
        <f t="shared" si="1"/>
        <v>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75">
        <v>49755</v>
      </c>
      <c r="C29" s="36">
        <f t="shared" si="0"/>
        <v>0</v>
      </c>
      <c r="D29" s="36">
        <f t="shared" si="1"/>
        <v>0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75">
        <v>49763</v>
      </c>
      <c r="C30" s="36">
        <f t="shared" si="0"/>
        <v>8</v>
      </c>
      <c r="D30" s="36">
        <f t="shared" si="1"/>
        <v>144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75">
        <v>49782</v>
      </c>
      <c r="C31" s="36">
        <f t="shared" si="0"/>
        <v>19</v>
      </c>
      <c r="D31" s="36">
        <f t="shared" si="1"/>
        <v>342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75">
        <v>49798</v>
      </c>
      <c r="C32" s="36">
        <f t="shared" si="0"/>
        <v>16</v>
      </c>
      <c r="D32" s="36">
        <f t="shared" si="1"/>
        <v>288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75">
        <v>49814</v>
      </c>
      <c r="C33" s="36">
        <f t="shared" si="0"/>
        <v>16</v>
      </c>
      <c r="D33" s="36">
        <f t="shared" si="1"/>
        <v>288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75">
        <v>49830</v>
      </c>
      <c r="C34" s="36">
        <f t="shared" si="0"/>
        <v>16</v>
      </c>
      <c r="D34" s="36">
        <f t="shared" si="1"/>
        <v>288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75">
        <v>49846</v>
      </c>
      <c r="C35" s="36">
        <f t="shared" si="0"/>
        <v>16</v>
      </c>
      <c r="D35" s="36">
        <f t="shared" si="1"/>
        <v>288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75">
        <v>49862</v>
      </c>
      <c r="C36" s="36">
        <f t="shared" si="0"/>
        <v>16</v>
      </c>
      <c r="D36" s="36">
        <f t="shared" si="1"/>
        <v>288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75">
        <v>49881</v>
      </c>
      <c r="C37" s="36">
        <f t="shared" si="0"/>
        <v>19</v>
      </c>
      <c r="D37" s="36">
        <f t="shared" si="1"/>
        <v>342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75">
        <v>49899</v>
      </c>
      <c r="C38" s="36">
        <f t="shared" si="0"/>
        <v>18</v>
      </c>
      <c r="D38" s="36">
        <f t="shared" si="1"/>
        <v>324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75">
        <v>49918</v>
      </c>
      <c r="C39" s="36">
        <f t="shared" si="0"/>
        <v>19</v>
      </c>
      <c r="D39" s="36">
        <f t="shared" si="1"/>
        <v>342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75">
        <v>49937</v>
      </c>
      <c r="C40" s="36">
        <f t="shared" si="0"/>
        <v>19</v>
      </c>
      <c r="D40" s="36">
        <f t="shared" si="1"/>
        <v>342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75">
        <v>49956</v>
      </c>
      <c r="C41" s="36">
        <f t="shared" si="0"/>
        <v>19</v>
      </c>
      <c r="D41" s="36">
        <f t="shared" si="1"/>
        <v>342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75">
        <v>49975</v>
      </c>
      <c r="C42" s="36">
        <f t="shared" si="0"/>
        <v>19</v>
      </c>
      <c r="D42" s="36">
        <f t="shared" si="1"/>
        <v>342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75">
        <v>49994</v>
      </c>
      <c r="C43" s="36">
        <f t="shared" si="0"/>
        <v>19</v>
      </c>
      <c r="D43" s="36">
        <f t="shared" si="1"/>
        <v>342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4302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(B43-B19)*18</f>
        <v>4302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213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201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4:A17"/>
    <mergeCell ref="L14:L17"/>
    <mergeCell ref="A1:E1"/>
    <mergeCell ref="A3:E3"/>
    <mergeCell ref="I3:L3"/>
    <mergeCell ref="I5:K5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28">
      <selection activeCell="A50" sqref="A50:M57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85" t="s">
        <v>203</v>
      </c>
      <c r="B1" s="85"/>
      <c r="C1" s="85"/>
      <c r="D1" s="85"/>
      <c r="E1" s="85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86" t="s">
        <v>57</v>
      </c>
      <c r="B3" s="86"/>
      <c r="C3" s="86"/>
      <c r="D3" s="86"/>
      <c r="E3" s="86"/>
      <c r="G3" s="2" t="s">
        <v>2</v>
      </c>
      <c r="I3" s="85" t="s">
        <v>58</v>
      </c>
      <c r="J3" s="85"/>
      <c r="K3" s="85"/>
      <c r="L3" s="85"/>
      <c r="M3" s="3"/>
    </row>
    <row r="4" spans="3:13" ht="12.75">
      <c r="C4" s="2" t="s">
        <v>3</v>
      </c>
      <c r="M4" s="3"/>
    </row>
    <row r="5" spans="1:13" ht="12.75">
      <c r="A5" s="1"/>
      <c r="B5" s="1"/>
      <c r="C5" s="1"/>
      <c r="D5" s="1"/>
      <c r="E5" s="1"/>
      <c r="G5" s="2" t="s">
        <v>5</v>
      </c>
      <c r="H5" s="1"/>
      <c r="I5" s="85" t="s">
        <v>76</v>
      </c>
      <c r="J5" s="85"/>
      <c r="K5" s="85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9 сн'!A11</f>
        <v>      нагрузок и тангенса "фи" за 21 декабря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214</v>
      </c>
      <c r="C16" s="23"/>
      <c r="D16" s="23"/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75">
        <v>63682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36">
        <v>63685</v>
      </c>
      <c r="C20" s="36">
        <f>B20-B19</f>
        <v>3</v>
      </c>
      <c r="D20" s="36">
        <f>C20*18</f>
        <v>54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36">
        <v>63687</v>
      </c>
      <c r="C21" s="36">
        <f aca="true" t="shared" si="0" ref="C21:C43">B21-B20</f>
        <v>2</v>
      </c>
      <c r="D21" s="36">
        <f aca="true" t="shared" si="1" ref="D21:D43">C21*18</f>
        <v>36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36">
        <v>63689</v>
      </c>
      <c r="C22" s="36">
        <f t="shared" si="0"/>
        <v>2</v>
      </c>
      <c r="D22" s="36">
        <f t="shared" si="1"/>
        <v>36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36">
        <v>63691</v>
      </c>
      <c r="C23" s="36">
        <f t="shared" si="0"/>
        <v>2</v>
      </c>
      <c r="D23" s="36">
        <f t="shared" si="1"/>
        <v>36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36">
        <v>63693</v>
      </c>
      <c r="C24" s="36">
        <f t="shared" si="0"/>
        <v>2</v>
      </c>
      <c r="D24" s="36">
        <f t="shared" si="1"/>
        <v>36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36">
        <v>63695</v>
      </c>
      <c r="C25" s="36">
        <f t="shared" si="0"/>
        <v>2</v>
      </c>
      <c r="D25" s="36">
        <f t="shared" si="1"/>
        <v>36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36">
        <v>63697</v>
      </c>
      <c r="C26" s="36">
        <f t="shared" si="0"/>
        <v>2</v>
      </c>
      <c r="D26" s="36">
        <f t="shared" si="1"/>
        <v>36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36">
        <v>63699</v>
      </c>
      <c r="C27" s="36">
        <f t="shared" si="0"/>
        <v>2</v>
      </c>
      <c r="D27" s="36">
        <f t="shared" si="1"/>
        <v>36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36">
        <v>63701</v>
      </c>
      <c r="C28" s="36">
        <f t="shared" si="0"/>
        <v>2</v>
      </c>
      <c r="D28" s="36">
        <f t="shared" si="1"/>
        <v>36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36">
        <v>63703</v>
      </c>
      <c r="C29" s="36">
        <f t="shared" si="0"/>
        <v>2</v>
      </c>
      <c r="D29" s="36">
        <f t="shared" si="1"/>
        <v>36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36">
        <v>63705</v>
      </c>
      <c r="C30" s="36">
        <f t="shared" si="0"/>
        <v>2</v>
      </c>
      <c r="D30" s="36">
        <f t="shared" si="1"/>
        <v>36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36">
        <v>63707</v>
      </c>
      <c r="C31" s="36">
        <f t="shared" si="0"/>
        <v>2</v>
      </c>
      <c r="D31" s="36">
        <f t="shared" si="1"/>
        <v>36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36">
        <v>63709</v>
      </c>
      <c r="C32" s="36">
        <f t="shared" si="0"/>
        <v>2</v>
      </c>
      <c r="D32" s="36">
        <f t="shared" si="1"/>
        <v>36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36">
        <v>63711</v>
      </c>
      <c r="C33" s="36">
        <f t="shared" si="0"/>
        <v>2</v>
      </c>
      <c r="D33" s="36">
        <f t="shared" si="1"/>
        <v>36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36">
        <v>63713</v>
      </c>
      <c r="C34" s="36">
        <f t="shared" si="0"/>
        <v>2</v>
      </c>
      <c r="D34" s="36">
        <f t="shared" si="1"/>
        <v>36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36">
        <v>63715</v>
      </c>
      <c r="C35" s="36">
        <f t="shared" si="0"/>
        <v>2</v>
      </c>
      <c r="D35" s="36">
        <f t="shared" si="1"/>
        <v>36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36">
        <v>63717</v>
      </c>
      <c r="C36" s="36">
        <f t="shared" si="0"/>
        <v>2</v>
      </c>
      <c r="D36" s="36">
        <f t="shared" si="1"/>
        <v>36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36">
        <v>63720</v>
      </c>
      <c r="C37" s="36">
        <f t="shared" si="0"/>
        <v>3</v>
      </c>
      <c r="D37" s="36">
        <f t="shared" si="1"/>
        <v>54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36">
        <v>63721</v>
      </c>
      <c r="C38" s="36">
        <f t="shared" si="0"/>
        <v>1</v>
      </c>
      <c r="D38" s="36">
        <f t="shared" si="1"/>
        <v>18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36">
        <v>63723</v>
      </c>
      <c r="C39" s="36">
        <f t="shared" si="0"/>
        <v>2</v>
      </c>
      <c r="D39" s="36">
        <f t="shared" si="1"/>
        <v>36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36">
        <v>63725</v>
      </c>
      <c r="C40" s="36">
        <f t="shared" si="0"/>
        <v>2</v>
      </c>
      <c r="D40" s="36">
        <f t="shared" si="1"/>
        <v>36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36">
        <v>63727</v>
      </c>
      <c r="C41" s="36">
        <f t="shared" si="0"/>
        <v>2</v>
      </c>
      <c r="D41" s="36">
        <f t="shared" si="1"/>
        <v>36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36">
        <v>63729</v>
      </c>
      <c r="C42" s="36">
        <f t="shared" si="0"/>
        <v>2</v>
      </c>
      <c r="D42" s="36">
        <f t="shared" si="1"/>
        <v>36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36">
        <v>63731</v>
      </c>
      <c r="C43" s="36">
        <f t="shared" si="0"/>
        <v>2</v>
      </c>
      <c r="D43" s="36">
        <f t="shared" si="1"/>
        <v>36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882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(B43-B19)*18</f>
        <v>882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213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201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6">
    <mergeCell ref="A1:E1"/>
    <mergeCell ref="A3:E3"/>
    <mergeCell ref="I3:L3"/>
    <mergeCell ref="I5:K5"/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8">
      <selection activeCell="A50" sqref="A50:M57"/>
    </sheetView>
  </sheetViews>
  <sheetFormatPr defaultColWidth="9.140625" defaultRowHeight="12.75"/>
  <cols>
    <col min="1" max="1" width="6.28125" style="2" customWidth="1"/>
    <col min="2" max="2" width="7.28125" style="2" customWidth="1"/>
    <col min="3" max="3" width="7.421875" style="2" customWidth="1"/>
    <col min="4" max="4" width="8.140625" style="2" customWidth="1"/>
    <col min="5" max="5" width="3.8515625" style="2" customWidth="1"/>
    <col min="6" max="7" width="8.140625" style="2" customWidth="1"/>
    <col min="8" max="8" width="8.00390625" style="2" customWidth="1"/>
    <col min="9" max="9" width="5.00390625" style="2" customWidth="1"/>
    <col min="10" max="10" width="6.421875" style="2" customWidth="1"/>
    <col min="11" max="11" width="6.7109375" style="2" customWidth="1"/>
    <col min="12" max="12" width="11.28125" style="2" customWidth="1"/>
    <col min="13" max="16384" width="9.140625" style="2" customWidth="1"/>
  </cols>
  <sheetData>
    <row r="1" spans="1:12" ht="39" customHeight="1">
      <c r="A1" s="1"/>
      <c r="B1" s="1" t="s">
        <v>203</v>
      </c>
      <c r="C1" s="1"/>
      <c r="D1" s="1"/>
      <c r="E1" s="1"/>
      <c r="G1" s="2" t="s">
        <v>0</v>
      </c>
      <c r="H1" s="1"/>
      <c r="I1" s="1"/>
      <c r="J1" s="1"/>
      <c r="K1" s="1"/>
      <c r="L1" s="1"/>
    </row>
    <row r="2" ht="12.75">
      <c r="A2" s="2" t="s">
        <v>1</v>
      </c>
    </row>
    <row r="3" spans="1:13" ht="29.25" customHeight="1">
      <c r="A3" s="1" t="s">
        <v>97</v>
      </c>
      <c r="B3" s="1"/>
      <c r="C3" s="1"/>
      <c r="D3" s="1"/>
      <c r="E3" s="1"/>
      <c r="G3" s="2" t="s">
        <v>2</v>
      </c>
      <c r="I3" s="1" t="s">
        <v>58</v>
      </c>
      <c r="J3" s="1"/>
      <c r="K3" s="1"/>
      <c r="L3" s="1"/>
      <c r="M3" s="3"/>
    </row>
    <row r="4" spans="3:13" ht="12.75">
      <c r="C4" s="2" t="s">
        <v>3</v>
      </c>
      <c r="M4" s="3"/>
    </row>
    <row r="5" spans="1:13" ht="12.75">
      <c r="A5" s="1" t="s">
        <v>98</v>
      </c>
      <c r="B5" s="1"/>
      <c r="C5" s="1"/>
      <c r="D5" s="1"/>
      <c r="E5" s="1"/>
      <c r="G5" s="2" t="s">
        <v>5</v>
      </c>
      <c r="I5" s="1" t="s">
        <v>109</v>
      </c>
      <c r="J5" s="1"/>
      <c r="K5" s="1"/>
      <c r="L5" s="1"/>
      <c r="M5" s="3"/>
    </row>
    <row r="6" spans="1:13" ht="12.75">
      <c r="A6" s="2" t="s">
        <v>6</v>
      </c>
      <c r="M6" s="3"/>
    </row>
    <row r="7" spans="1:13" ht="12.75">
      <c r="A7" s="2" t="s">
        <v>7</v>
      </c>
      <c r="M7" s="3"/>
    </row>
    <row r="8" ht="12.75">
      <c r="M8" s="3"/>
    </row>
    <row r="9" spans="4:13" ht="12.75" customHeight="1">
      <c r="D9" s="6" t="s">
        <v>8</v>
      </c>
      <c r="M9" s="3"/>
    </row>
    <row r="10" spans="1:13" ht="12.75" customHeight="1">
      <c r="A10" s="6" t="s">
        <v>9</v>
      </c>
      <c r="M10" s="3"/>
    </row>
    <row r="11" spans="1:13" ht="12.75" customHeight="1">
      <c r="A11" s="6" t="str">
        <f>'яч 10 сн'!A11</f>
        <v>      нагрузок и тангенса "фи" за 21 декабря 2016  год трансформаторного</v>
      </c>
      <c r="M11" s="3"/>
    </row>
    <row r="12" spans="3:13" ht="12.75" customHeight="1">
      <c r="C12" s="6" t="s">
        <v>68</v>
      </c>
      <c r="M12" s="3"/>
    </row>
    <row r="13" ht="12.75">
      <c r="M13" s="3"/>
    </row>
    <row r="14" spans="1:13" s="16" customFormat="1" ht="12.75" customHeight="1">
      <c r="A14" s="87" t="s">
        <v>10</v>
      </c>
      <c r="B14" s="8" t="s">
        <v>69</v>
      </c>
      <c r="C14" s="9"/>
      <c r="D14" s="9"/>
      <c r="E14" s="10"/>
      <c r="F14" s="11" t="s">
        <v>11</v>
      </c>
      <c r="G14" s="9"/>
      <c r="H14" s="10"/>
      <c r="I14" s="12"/>
      <c r="J14" s="13" t="s">
        <v>12</v>
      </c>
      <c r="K14" s="14"/>
      <c r="L14" s="87" t="s">
        <v>13</v>
      </c>
      <c r="M14" s="15"/>
    </row>
    <row r="15" spans="1:13" s="16" customFormat="1" ht="12.75">
      <c r="A15" s="88"/>
      <c r="B15" s="17" t="s">
        <v>70</v>
      </c>
      <c r="C15" s="15"/>
      <c r="D15" s="15"/>
      <c r="E15" s="18"/>
      <c r="F15" s="17" t="s">
        <v>70</v>
      </c>
      <c r="G15" s="15"/>
      <c r="H15" s="18"/>
      <c r="I15" s="19"/>
      <c r="J15" s="20" t="s">
        <v>14</v>
      </c>
      <c r="K15" s="21"/>
      <c r="L15" s="88"/>
      <c r="M15" s="15"/>
    </row>
    <row r="16" spans="1:13" s="16" customFormat="1" ht="12.75">
      <c r="A16" s="88"/>
      <c r="B16" s="22" t="s">
        <v>105</v>
      </c>
      <c r="C16" s="23"/>
      <c r="D16" s="23">
        <v>18</v>
      </c>
      <c r="E16" s="24"/>
      <c r="F16" s="22" t="s">
        <v>72</v>
      </c>
      <c r="G16" s="23"/>
      <c r="H16" s="24"/>
      <c r="I16" s="19" t="s">
        <v>15</v>
      </c>
      <c r="J16" s="25" t="s">
        <v>16</v>
      </c>
      <c r="K16" s="26"/>
      <c r="L16" s="88"/>
      <c r="M16" s="15"/>
    </row>
    <row r="17" spans="1:13" s="29" customFormat="1" ht="12.75" customHeight="1">
      <c r="A17" s="88"/>
      <c r="B17" s="7" t="s">
        <v>17</v>
      </c>
      <c r="C17" s="7" t="s">
        <v>18</v>
      </c>
      <c r="D17" s="7" t="s">
        <v>19</v>
      </c>
      <c r="E17" s="27"/>
      <c r="F17" s="7" t="s">
        <v>17</v>
      </c>
      <c r="G17" s="7" t="s">
        <v>18</v>
      </c>
      <c r="H17" s="7" t="s">
        <v>19</v>
      </c>
      <c r="I17" s="19"/>
      <c r="J17" s="7" t="s">
        <v>20</v>
      </c>
      <c r="K17" s="7" t="s">
        <v>21</v>
      </c>
      <c r="L17" s="88"/>
      <c r="M17" s="28"/>
    </row>
    <row r="18" spans="1:13" s="29" customFormat="1" ht="12.75" customHeight="1">
      <c r="A18" s="30"/>
      <c r="B18" s="30" t="s">
        <v>22</v>
      </c>
      <c r="C18" s="30" t="s">
        <v>23</v>
      </c>
      <c r="D18" s="30" t="s">
        <v>24</v>
      </c>
      <c r="E18" s="31"/>
      <c r="F18" s="30" t="s">
        <v>22</v>
      </c>
      <c r="G18" s="30" t="s">
        <v>23</v>
      </c>
      <c r="H18" s="30" t="s">
        <v>24</v>
      </c>
      <c r="I18" s="32"/>
      <c r="J18" s="30"/>
      <c r="K18" s="30"/>
      <c r="L18" s="30" t="s">
        <v>4</v>
      </c>
      <c r="M18" s="28"/>
    </row>
    <row r="19" spans="1:12" ht="12.75">
      <c r="A19" s="33" t="s">
        <v>25</v>
      </c>
      <c r="B19" s="75">
        <v>18962</v>
      </c>
      <c r="C19" s="4"/>
      <c r="D19" s="4"/>
      <c r="E19" s="4"/>
      <c r="F19" s="4"/>
      <c r="G19" s="4"/>
      <c r="H19" s="4"/>
      <c r="I19" s="5"/>
      <c r="J19" s="4"/>
      <c r="K19" s="4"/>
      <c r="L19" s="4"/>
    </row>
    <row r="20" spans="1:12" ht="12.75">
      <c r="A20" s="34" t="s">
        <v>26</v>
      </c>
      <c r="B20" s="75">
        <v>18962</v>
      </c>
      <c r="C20" s="36">
        <f>B20-B19</f>
        <v>0</v>
      </c>
      <c r="D20" s="36">
        <f>C20*18</f>
        <v>0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34" t="s">
        <v>27</v>
      </c>
      <c r="B21" s="75">
        <v>18962</v>
      </c>
      <c r="C21" s="36">
        <f aca="true" t="shared" si="0" ref="C21:C43">B21-B20</f>
        <v>0</v>
      </c>
      <c r="D21" s="36">
        <f aca="true" t="shared" si="1" ref="D21:D43">C21*18</f>
        <v>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34" t="s">
        <v>28</v>
      </c>
      <c r="B22" s="75">
        <v>18962</v>
      </c>
      <c r="C22" s="36">
        <f t="shared" si="0"/>
        <v>0</v>
      </c>
      <c r="D22" s="36">
        <f t="shared" si="1"/>
        <v>0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34" t="s">
        <v>29</v>
      </c>
      <c r="B23" s="75">
        <v>18962</v>
      </c>
      <c r="C23" s="36">
        <f t="shared" si="0"/>
        <v>0</v>
      </c>
      <c r="D23" s="36">
        <f t="shared" si="1"/>
        <v>0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34" t="s">
        <v>30</v>
      </c>
      <c r="B24" s="75">
        <v>18962</v>
      </c>
      <c r="C24" s="36">
        <f t="shared" si="0"/>
        <v>0</v>
      </c>
      <c r="D24" s="36">
        <f t="shared" si="1"/>
        <v>0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34" t="s">
        <v>31</v>
      </c>
      <c r="B25" s="75">
        <v>18962</v>
      </c>
      <c r="C25" s="36">
        <f t="shared" si="0"/>
        <v>0</v>
      </c>
      <c r="D25" s="36">
        <f t="shared" si="1"/>
        <v>0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34" t="s">
        <v>32</v>
      </c>
      <c r="B26" s="75">
        <v>18962</v>
      </c>
      <c r="C26" s="36">
        <f t="shared" si="0"/>
        <v>0</v>
      </c>
      <c r="D26" s="36">
        <f t="shared" si="1"/>
        <v>0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34" t="s">
        <v>33</v>
      </c>
      <c r="B27" s="75">
        <v>18962</v>
      </c>
      <c r="C27" s="36">
        <f t="shared" si="0"/>
        <v>0</v>
      </c>
      <c r="D27" s="36">
        <f t="shared" si="1"/>
        <v>0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34" t="s">
        <v>34</v>
      </c>
      <c r="B28" s="75">
        <v>18962</v>
      </c>
      <c r="C28" s="36">
        <f t="shared" si="0"/>
        <v>0</v>
      </c>
      <c r="D28" s="36">
        <f t="shared" si="1"/>
        <v>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34" t="s">
        <v>35</v>
      </c>
      <c r="B29" s="75">
        <v>18962</v>
      </c>
      <c r="C29" s="36">
        <f t="shared" si="0"/>
        <v>0</v>
      </c>
      <c r="D29" s="36">
        <f t="shared" si="1"/>
        <v>0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34" t="s">
        <v>36</v>
      </c>
      <c r="B30" s="75">
        <v>18962</v>
      </c>
      <c r="C30" s="36">
        <f t="shared" si="0"/>
        <v>0</v>
      </c>
      <c r="D30" s="36">
        <f t="shared" si="1"/>
        <v>0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34" t="s">
        <v>37</v>
      </c>
      <c r="B31" s="75">
        <v>18962</v>
      </c>
      <c r="C31" s="36">
        <f t="shared" si="0"/>
        <v>0</v>
      </c>
      <c r="D31" s="36">
        <f t="shared" si="1"/>
        <v>0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34" t="s">
        <v>38</v>
      </c>
      <c r="B32" s="75">
        <v>18962</v>
      </c>
      <c r="C32" s="36">
        <f t="shared" si="0"/>
        <v>0</v>
      </c>
      <c r="D32" s="36">
        <f t="shared" si="1"/>
        <v>0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34" t="s">
        <v>39</v>
      </c>
      <c r="B33" s="75">
        <v>18962</v>
      </c>
      <c r="C33" s="36">
        <f t="shared" si="0"/>
        <v>0</v>
      </c>
      <c r="D33" s="36">
        <f t="shared" si="1"/>
        <v>0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34" t="s">
        <v>40</v>
      </c>
      <c r="B34" s="75">
        <v>18962</v>
      </c>
      <c r="C34" s="36">
        <f t="shared" si="0"/>
        <v>0</v>
      </c>
      <c r="D34" s="36">
        <f t="shared" si="1"/>
        <v>0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34" t="s">
        <v>41</v>
      </c>
      <c r="B35" s="75">
        <v>18962</v>
      </c>
      <c r="C35" s="36">
        <f t="shared" si="0"/>
        <v>0</v>
      </c>
      <c r="D35" s="36">
        <f t="shared" si="1"/>
        <v>0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34" t="s">
        <v>42</v>
      </c>
      <c r="B36" s="75">
        <v>18962</v>
      </c>
      <c r="C36" s="36">
        <f t="shared" si="0"/>
        <v>0</v>
      </c>
      <c r="D36" s="36">
        <f t="shared" si="1"/>
        <v>0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34" t="s">
        <v>43</v>
      </c>
      <c r="B37" s="75">
        <v>18962</v>
      </c>
      <c r="C37" s="36">
        <f t="shared" si="0"/>
        <v>0</v>
      </c>
      <c r="D37" s="36">
        <f t="shared" si="1"/>
        <v>0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34" t="s">
        <v>44</v>
      </c>
      <c r="B38" s="75">
        <v>18962</v>
      </c>
      <c r="C38" s="36">
        <f t="shared" si="0"/>
        <v>0</v>
      </c>
      <c r="D38" s="36">
        <f t="shared" si="1"/>
        <v>0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34" t="s">
        <v>45</v>
      </c>
      <c r="B39" s="75">
        <v>18962</v>
      </c>
      <c r="C39" s="36">
        <f t="shared" si="0"/>
        <v>0</v>
      </c>
      <c r="D39" s="36">
        <f t="shared" si="1"/>
        <v>0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34" t="s">
        <v>46</v>
      </c>
      <c r="B40" s="75">
        <v>18962</v>
      </c>
      <c r="C40" s="36">
        <f t="shared" si="0"/>
        <v>0</v>
      </c>
      <c r="D40" s="36">
        <f t="shared" si="1"/>
        <v>0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34" t="s">
        <v>47</v>
      </c>
      <c r="B41" s="75">
        <v>18962</v>
      </c>
      <c r="C41" s="36">
        <f t="shared" si="0"/>
        <v>0</v>
      </c>
      <c r="D41" s="36">
        <f t="shared" si="1"/>
        <v>0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34" t="s">
        <v>48</v>
      </c>
      <c r="B42" s="75">
        <v>18962</v>
      </c>
      <c r="C42" s="36">
        <f t="shared" si="0"/>
        <v>0</v>
      </c>
      <c r="D42" s="36">
        <f t="shared" si="1"/>
        <v>0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49</v>
      </c>
      <c r="B43" s="75">
        <v>18962</v>
      </c>
      <c r="C43" s="36">
        <f t="shared" si="0"/>
        <v>0</v>
      </c>
      <c r="D43" s="36">
        <f t="shared" si="1"/>
        <v>0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16" t="s">
        <v>50</v>
      </c>
      <c r="D44" s="5">
        <f>SUM(D20:D43)</f>
        <v>0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16" t="s">
        <v>51</v>
      </c>
      <c r="D45" s="5">
        <f>(B43-B19)*18</f>
        <v>0</v>
      </c>
      <c r="E45" s="5"/>
      <c r="F45" s="5"/>
      <c r="G45" s="5"/>
      <c r="H45" s="5"/>
      <c r="I45" s="5"/>
      <c r="J45" s="5"/>
      <c r="K45" s="5"/>
      <c r="L45" s="5"/>
    </row>
    <row r="48" spans="2:9" ht="12.75">
      <c r="B48" s="2" t="s">
        <v>52</v>
      </c>
      <c r="I48" s="2" t="s">
        <v>53</v>
      </c>
    </row>
    <row r="49" spans="2:9" ht="12.75">
      <c r="B49" s="16"/>
      <c r="I49" s="16"/>
    </row>
    <row r="50" spans="1:10" ht="12.75">
      <c r="A50" s="1" t="s">
        <v>207</v>
      </c>
      <c r="B50" s="1"/>
      <c r="C50" s="1"/>
      <c r="E50" s="1"/>
      <c r="F50" s="1"/>
      <c r="H50" s="3"/>
      <c r="I50" s="3"/>
      <c r="J50" s="3"/>
    </row>
    <row r="51" spans="2:6" s="35" customFormat="1" ht="10.5">
      <c r="B51" s="35" t="s">
        <v>54</v>
      </c>
      <c r="F51" s="35" t="s">
        <v>55</v>
      </c>
    </row>
    <row r="53" spans="1:12" ht="12.75">
      <c r="A53" s="1" t="s">
        <v>213</v>
      </c>
      <c r="B53" s="1"/>
      <c r="C53" s="1"/>
      <c r="E53" s="1"/>
      <c r="F53" s="1"/>
      <c r="H53" s="1" t="s">
        <v>198</v>
      </c>
      <c r="I53" s="1"/>
      <c r="J53" s="1"/>
      <c r="L53" s="1"/>
    </row>
    <row r="54" spans="2:12" s="35" customFormat="1" ht="10.5">
      <c r="B54" s="35" t="s">
        <v>54</v>
      </c>
      <c r="F54" s="35" t="s">
        <v>55</v>
      </c>
      <c r="H54" s="35" t="s">
        <v>56</v>
      </c>
      <c r="L54" s="35" t="s">
        <v>55</v>
      </c>
    </row>
    <row r="56" spans="1:6" ht="12.75">
      <c r="A56" s="1" t="s">
        <v>201</v>
      </c>
      <c r="B56" s="1"/>
      <c r="C56" s="1"/>
      <c r="E56" s="1"/>
      <c r="F56" s="1"/>
    </row>
    <row r="57" spans="1:6" ht="14.25" customHeight="1">
      <c r="A57" s="35"/>
      <c r="B57" s="35" t="s">
        <v>54</v>
      </c>
      <c r="C57" s="35"/>
      <c r="D57" s="35"/>
      <c r="E57" s="35"/>
      <c r="F57" s="35" t="s">
        <v>55</v>
      </c>
    </row>
  </sheetData>
  <sheetProtection/>
  <mergeCells count="2">
    <mergeCell ref="A14:A17"/>
    <mergeCell ref="L14:L17"/>
  </mergeCells>
  <printOptions/>
  <pageMargins left="0.7480314960629921" right="0.7480314960629921" top="0.2362204724409449" bottom="0.2362204724409449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tlt_evdokimova_ov</dc:creator>
  <cp:keywords/>
  <dc:description/>
  <cp:lastModifiedBy>Davidova_IB</cp:lastModifiedBy>
  <cp:lastPrinted>2016-06-16T10:28:07Z</cp:lastPrinted>
  <dcterms:created xsi:type="dcterms:W3CDTF">2011-05-30T06:33:04Z</dcterms:created>
  <dcterms:modified xsi:type="dcterms:W3CDTF">2017-01-12T07:49:49Z</dcterms:modified>
  <cp:category/>
  <cp:version/>
  <cp:contentType/>
  <cp:contentStatus/>
</cp:coreProperties>
</file>